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Смета" sheetId="1" r:id="rId4"/>
    <sheet state="hidden" name="Смета." sheetId="2" r:id="rId5"/>
    <sheet state="hidden" name="Старая-Новый формат сметы" sheetId="3" r:id="rId6"/>
    <sheet state="hidden" name="Чек-лист проекта" sheetId="4" r:id="rId7"/>
  </sheets>
  <definedNames/>
  <calcPr/>
</workbook>
</file>

<file path=xl/sharedStrings.xml><?xml version="1.0" encoding="utf-8"?>
<sst xmlns="http://schemas.openxmlformats.org/spreadsheetml/2006/main" count="477" uniqueCount="348">
  <si>
    <t>Этап</t>
  </si>
  <si>
    <t>Задача</t>
  </si>
  <si>
    <t>Рабочих часов  UI</t>
  </si>
  <si>
    <t>Рабочих часов
2D</t>
  </si>
  <si>
    <t>Рабочих часов
3D</t>
  </si>
  <si>
    <t>Рабочих часов
Фронтенд</t>
  </si>
  <si>
    <t>Рабочих часов
Бекенд</t>
  </si>
  <si>
    <t>Рабочих часов
Тим-лид</t>
  </si>
  <si>
    <t>Рабочих часов
QA</t>
  </si>
  <si>
    <t>Рабочих часов
Менеджмент</t>
  </si>
  <si>
    <t>Дизайнер 
UI/UX, руб</t>
  </si>
  <si>
    <t>Дизайнер 
2D, руб</t>
  </si>
  <si>
    <t>Дизайнер 3D, руб</t>
  </si>
  <si>
    <t>Фронтенд, руб</t>
  </si>
  <si>
    <t>Бекенд, руб</t>
  </si>
  <si>
    <t>Тим-лид, руб</t>
  </si>
  <si>
    <t>QA, руб</t>
  </si>
  <si>
    <t>Менеджмент, руб</t>
  </si>
  <si>
    <t>Всего, руб</t>
  </si>
  <si>
    <t>Ориентировочный срок в раб. днях ()</t>
  </si>
  <si>
    <t>Ориентировочный срок в раб. днях</t>
  </si>
  <si>
    <t>Стоимость часа работы специалиста (рублей \ час)</t>
  </si>
  <si>
    <t>Рассчетное количество исполнителей в направлении</t>
  </si>
  <si>
    <t>Настройка проекта</t>
  </si>
  <si>
    <t>MVP</t>
  </si>
  <si>
    <t>Планируемое количество специалистов в направлении</t>
  </si>
  <si>
    <t>Архитектура базы</t>
  </si>
  <si>
    <t>UI дизайнеров</t>
  </si>
  <si>
    <t>Настройка окружения на удаленном сервере</t>
  </si>
  <si>
    <t>2D Художников</t>
  </si>
  <si>
    <t>Разворачивание проекта на сервере</t>
  </si>
  <si>
    <t>Frontend программистов</t>
  </si>
  <si>
    <t>Подготовка и синхронизация базы данных</t>
  </si>
  <si>
    <t>Backend программистов</t>
  </si>
  <si>
    <t>Обновление сервера \ сборка билдов</t>
  </si>
  <si>
    <t>QA</t>
  </si>
  <si>
    <t>App Store optimization (ASO)</t>
  </si>
  <si>
    <t>Фиксированная стоимость</t>
  </si>
  <si>
    <t>~ 2 недели</t>
  </si>
  <si>
    <t>Проект менеджер</t>
  </si>
  <si>
    <r>
      <rPr>
        <rFont val="Calibri"/>
        <b/>
        <color rgb="FF1155CC"/>
        <sz val="11.0"/>
        <u/>
      </rPr>
      <t xml:space="preserve">VPS сервер </t>
    </r>
    <r>
      <rPr>
        <rFont val="Calibri"/>
        <b/>
        <color rgb="FFFF0000"/>
        <sz val="11.0"/>
        <u/>
      </rPr>
      <t>если есть бекенд \ сайт</t>
    </r>
  </si>
  <si>
    <t>~ 1 день</t>
  </si>
  <si>
    <t>Настройка репозитория</t>
  </si>
  <si>
    <t>Code review \ refactoring \ optimization</t>
  </si>
  <si>
    <t>Учитывается отдельно для каждой задачи = 5% от стоимости задач</t>
  </si>
  <si>
    <t>Инициализация проекта</t>
  </si>
  <si>
    <t>~ 2 дня</t>
  </si>
  <si>
    <t>Коммуникации по проекту</t>
  </si>
  <si>
    <t>Фиксированная стоимость ≈ 10 часов на 1 участника проекта, в месяц</t>
  </si>
  <si>
    <t>Аудит проекта</t>
  </si>
  <si>
    <t>В зависимости от количества рабочих часов ПМ-а ≈ 30% от часов ПМ-а</t>
  </si>
  <si>
    <t>Операционный контроль проекта</t>
  </si>
  <si>
    <t>1.2.0 Верхняя панель навигации</t>
  </si>
  <si>
    <t>1.2.1 Верхняя панель навигации (внутрений экран)</t>
  </si>
  <si>
    <t>1.2.2 Верхняя панель навигации (активный поиск)</t>
  </si>
  <si>
    <t xml:space="preserve">1.3.0 Нижняя панель навиции </t>
  </si>
  <si>
    <t>1.3.1 Нижняя панель навиции (новые события)</t>
  </si>
  <si>
    <t>1.4.0 Главный экран приложения</t>
  </si>
  <si>
    <t>1.4.1 Главный экран приложения (нет соединения)</t>
  </si>
  <si>
    <t>1.5.0 Боковое меню</t>
  </si>
  <si>
    <t>UI/UX</t>
  </si>
  <si>
    <t>2.0.0 Экран регистрации/авторизации</t>
  </si>
  <si>
    <t>Полная версия</t>
  </si>
  <si>
    <t>Интеграция системы sms рассылки</t>
  </si>
  <si>
    <t>2.1.0 Экран подветрждения номера телефона</t>
  </si>
  <si>
    <t>2.2.0 Экран Входа</t>
  </si>
  <si>
    <t>3.0.0 Экран профиля</t>
  </si>
  <si>
    <t>3.1.0 Экран профиля в режиме редактирования</t>
  </si>
  <si>
    <t>Механизм обработки загружаемого аватара</t>
  </si>
  <si>
    <t>Механизм автоматической установки аватара</t>
  </si>
  <si>
    <t>Генерация реферальной ссылки</t>
  </si>
  <si>
    <t>Механики</t>
  </si>
  <si>
    <t>3.1.0 Окно локализации меню</t>
  </si>
  <si>
    <t>Надстройки: админка</t>
  </si>
  <si>
    <t>Интеграция сервиса картографии</t>
  </si>
  <si>
    <t>3.3.0 Экран категорий с фильтрами</t>
  </si>
  <si>
    <t>3.4.0 Экран категорий с фильтрами - нет результата</t>
  </si>
  <si>
    <t>6.0.0 Экран товара без допников</t>
  </si>
  <si>
    <t>6.1.0 Экран товара без допников с каруселью</t>
  </si>
  <si>
    <t>6.2.0 Экран товара с редактированием состава</t>
  </si>
  <si>
    <t>6.3.0 Экран товара с допниками</t>
  </si>
  <si>
    <t>6.4.0 Экран товара с допниками с каруселью</t>
  </si>
  <si>
    <t>6.5.0 Комбо меню</t>
  </si>
  <si>
    <t>6.5.1 Комбо меню выбор товара</t>
  </si>
  <si>
    <t>7.0.0 Результаты поиска</t>
  </si>
  <si>
    <t>7.1.0 Результаты поиска (пусто)</t>
  </si>
  <si>
    <t>Итого для MVP (Этапы 1-2)</t>
  </si>
  <si>
    <t>Итого весь проект, включая MVP</t>
  </si>
  <si>
    <t>План.</t>
  </si>
  <si>
    <t>Факт.</t>
  </si>
  <si>
    <t>Специалист:</t>
  </si>
  <si>
    <t>2D (UX/UI)</t>
  </si>
  <si>
    <t>3D</t>
  </si>
  <si>
    <t>Backend</t>
  </si>
  <si>
    <t>Frontend</t>
  </si>
  <si>
    <t>Тестирование</t>
  </si>
  <si>
    <t>Менеджмент</t>
  </si>
  <si>
    <t>Итого руб:</t>
  </si>
  <si>
    <t>Ориентировочный срок выполнения, раб.дней</t>
  </si>
  <si>
    <t>Дата готовности, заполняется тестировщиком</t>
  </si>
  <si>
    <t>Ставка руб. / час :</t>
  </si>
  <si>
    <t>I этап 15.05.2020 - 25.06.2020</t>
  </si>
  <si>
    <t>1517 Архитектура проекта</t>
  </si>
  <si>
    <t xml:space="preserve">MVP </t>
  </si>
  <si>
    <t>1486 Дисплей на руке + концепт</t>
  </si>
  <si>
    <t xml:space="preserve">Чтобы визуально был виден прогресс в задачах они заливаются разным цветом по мере актуализации данных. Зеленым- те что уже реализованы в рамках этапа, желтым те что находятся в процессе. Строка без заливки говорит о том что к данной задаче еще не приступали. Заливки по задачам актуализируются ДО координационных созвонов, чтобы в момент диалога у всех его участников была актуальная информация. </t>
  </si>
  <si>
    <t>1488 Голограммы в бункере + концепт</t>
  </si>
  <si>
    <t>1489 Пехотинец-концепт (НЕ АКТУАЛЬНО)</t>
  </si>
  <si>
    <t>1491 Оружие с 2 режимами отрисованное (чистовой дизайн)</t>
  </si>
  <si>
    <t>1514 экран инициализации</t>
  </si>
  <si>
    <t>1478 Солдат 3д модель</t>
  </si>
  <si>
    <t>1494 Зерг-концепт</t>
  </si>
  <si>
    <t>1498 Блок форта (концепт)</t>
  </si>
  <si>
    <t>реализовано</t>
  </si>
  <si>
    <t>1504 Концепт бункера внутри (интерьер бункера)</t>
  </si>
  <si>
    <t>в процессе</t>
  </si>
  <si>
    <t>1502 Концепт бункера снаружи (+разрушение)</t>
  </si>
  <si>
    <t>1515 Панель администратора</t>
  </si>
  <si>
    <t>1479 Зерг 3д модель</t>
  </si>
  <si>
    <t>1496 Концепт оружия с 2 режимами</t>
  </si>
  <si>
    <t>1516 Силуэты снайпера и штурмовика</t>
  </si>
  <si>
    <t>II этап 15.05.2020 - 25.06.2020</t>
  </si>
  <si>
    <t>1490 Интеграция 3d модели пехотинца + настройка</t>
  </si>
  <si>
    <t>1492 Интеграция 3d модели пехотинца + настройка</t>
  </si>
  <si>
    <t>1495 Оружие с 2 режимами</t>
  </si>
  <si>
    <t>1476 Риг зерг</t>
  </si>
  <si>
    <t>1482 Блочный бункер (стена, двери, потолок и пол) с 4 состояниями</t>
  </si>
  <si>
    <t>1493 отображение количества патронов для дробовика (динамический патронник)</t>
  </si>
  <si>
    <t>1477 Анимация оружия</t>
  </si>
  <si>
    <t>1483 Стена форта с разрушениями</t>
  </si>
  <si>
    <t>1480 Анимации для солдата</t>
  </si>
  <si>
    <t>1484 Анимация дверей и кнопок</t>
  </si>
  <si>
    <t>1481 Анимации зергов</t>
  </si>
  <si>
    <t>1485 Ландшафт локаций ( PVE локация)</t>
  </si>
  <si>
    <t>1523 Риг солдата</t>
  </si>
  <si>
    <t>1487 Лечебная станция</t>
  </si>
  <si>
    <t>III этап 15.05.2020 - 25.06.2020</t>
  </si>
  <si>
    <t>1512 Локация, бункер, лечебная станция</t>
  </si>
  <si>
    <t>1519 Оптимизация кода и контента</t>
  </si>
  <si>
    <t>1522 Настроить игровую локацию</t>
  </si>
  <si>
    <t>1506 Настроить игровую локацию</t>
  </si>
  <si>
    <t>1511 UI/GUI</t>
  </si>
  <si>
    <t>1507 Игровые режимы (аркада)</t>
  </si>
  <si>
    <t>1499 Скайбоксы день+ночь</t>
  </si>
  <si>
    <t>1508 Оружие (винтовка+дробовик)</t>
  </si>
  <si>
    <t>1500 Скайбокс с планетой</t>
  </si>
  <si>
    <t>1509 Зерлинг + простая логика выпуска</t>
  </si>
  <si>
    <t>1501 Скайбокс пустыня</t>
  </si>
  <si>
    <t>1510 Звуковое сопровождение</t>
  </si>
  <si>
    <t>1503 Скайбокс горы</t>
  </si>
  <si>
    <t>1505 Скайбокс Вода</t>
  </si>
  <si>
    <t>ИТОГО:</t>
  </si>
  <si>
    <t>Этап 1 - Базовые механики</t>
  </si>
  <si>
    <t>Этап 2 - Пользовательская часть</t>
  </si>
  <si>
    <t>Этап 3 - Ассортимент</t>
  </si>
  <si>
    <t>Месяц</t>
  </si>
  <si>
    <t>Май</t>
  </si>
  <si>
    <t>Июнь</t>
  </si>
  <si>
    <t>Июль</t>
  </si>
  <si>
    <t>День</t>
  </si>
  <si>
    <t>Сквозные элементы и базовые механики приложения</t>
  </si>
  <si>
    <t>Архитектура приложения</t>
  </si>
  <si>
    <t>Основная архитектурная задача. Диктует связь разрабатываемых модулей и таблиц БД</t>
  </si>
  <si>
    <t>Необходимые сборки актуальной версии продукта для передачи в тестирование и демонстрации результатов проделанной работы</t>
  </si>
  <si>
    <t>Комплекс мер по оптимизации приложения включая публикацию</t>
  </si>
  <si>
    <r>
      <rPr>
        <rFont val="Calibri"/>
        <b/>
        <color rgb="FF1155CC"/>
        <sz val="11.0"/>
        <u/>
      </rPr>
      <t xml:space="preserve">VPS сервер </t>
    </r>
    <r>
      <rPr>
        <rFont val="Calibri"/>
        <b/>
        <color rgb="FFFF0000"/>
        <sz val="11.0"/>
        <u/>
      </rPr>
      <t>если есть бекенд \ сайт</t>
    </r>
  </si>
  <si>
    <t>Примерная стоимость оптимального сервера в год</t>
  </si>
  <si>
    <t>Передача 3 этапа</t>
  </si>
  <si>
    <t>Учитывается отдельно для каждой задачи</t>
  </si>
  <si>
    <t>Контроль чистоты, оптимизация, повышение качества кода и/или графического контента, вроде отсечения лишних полигонов в 3D моделях</t>
  </si>
  <si>
    <t>#3310</t>
  </si>
  <si>
    <t>Передача 1 этапа</t>
  </si>
  <si>
    <t>Передача 2 этапа</t>
  </si>
  <si>
    <t>указывайте номер задачи в CRM</t>
  </si>
  <si>
    <t>Контрольные даты и суммы по этапу #1</t>
  </si>
  <si>
    <t>Этап 1 - Сквозные элементы</t>
  </si>
  <si>
    <t>Старт работ</t>
  </si>
  <si>
    <t>Тестовый билд работ первого этапа</t>
  </si>
  <si>
    <t>Завершение первого этапа</t>
  </si>
  <si>
    <t>Задание на этап</t>
  </si>
  <si>
    <t>Специалисты</t>
  </si>
  <si>
    <t>Часов</t>
  </si>
  <si>
    <t>Сумма</t>
  </si>
  <si>
    <t>Регистрация пользователей</t>
  </si>
  <si>
    <t>Максим Горячев</t>
  </si>
  <si>
    <t>Антон Городецкий</t>
  </si>
  <si>
    <t>Вячеслав Богаткин</t>
  </si>
  <si>
    <t>Итого 1 этап</t>
  </si>
  <si>
    <t>Контрольные даты и суммы по этапу #2</t>
  </si>
  <si>
    <t>Этап 2</t>
  </si>
  <si>
    <t xml:space="preserve">Ассортимент </t>
  </si>
  <si>
    <t>Итого 2 этап</t>
  </si>
  <si>
    <t>Итого</t>
  </si>
  <si>
    <t>MVP Версия</t>
  </si>
  <si>
    <t>Всего месяцев на MVP</t>
  </si>
  <si>
    <t>Планируемая дата окончания проекта</t>
  </si>
  <si>
    <t>Всего месяцев на проект</t>
  </si>
  <si>
    <t>Работая со сметой проверяй себя по таким пунктам</t>
  </si>
  <si>
    <t>Называйте задачи таким обазом, чтобы можно было понять о чем идет речь не заходя в ТЗ</t>
  </si>
  <si>
    <t>Уточняй у исполнителя, он точно умножает свою оценку? Точно берет запас? Или выдает оценку как видит, чаще это второй вариант, не смотря на то что от них требуется умноженная на 2 верхняя оценка.</t>
  </si>
  <si>
    <t>При оценке задачи исполнитель называет вилку 8-12 часов. Бери 12, умножай на 2. Задача в вилке в итоге должна быть 24 часа</t>
  </si>
  <si>
    <t>Задача занимает 100 часов? Разбивай на мелкие. Переоценивай задачу заново, а не дели между ними эти 100 часов</t>
  </si>
  <si>
    <t>Все задачи идут с круглыми цифрами - 10, 20, 40 часов. Чаще всего это признак того что исполнитель оценивает задачи на отвали</t>
  </si>
  <si>
    <t>Обязательно оставляйте комментарием имя оценщика в ячейке специализации, на этапе утвреждения эта инфа будет важна</t>
  </si>
  <si>
    <t>Всегда разбивайте на MVP и полную версию. Опционально, выводите еще и третью итерацию - надстройки - опционный функционал</t>
  </si>
  <si>
    <t>Вы много и часто двигаете и добавляете строки. Проверьте формулы!</t>
  </si>
  <si>
    <t>Как правило, верстка не может занимать времени меньше дизайна</t>
  </si>
  <si>
    <t>Всегда рекомендуется не менее двух исполнителей на кодинг</t>
  </si>
  <si>
    <t>Удаляйте комментарии перед презентацией сметы клиенту</t>
  </si>
  <si>
    <t>Статус</t>
  </si>
  <si>
    <t>Подсказка для работы</t>
  </si>
  <si>
    <t>Не верим сотрудникам. Верим цифрам и фактам</t>
  </si>
  <si>
    <t>Контролируем сроки сдачи проекта по договору</t>
  </si>
  <si>
    <t>Ежемесячно чистить слабые позиции по кадрам</t>
  </si>
  <si>
    <t>Вовремя принимать решение о приеме на работу новых кадров</t>
  </si>
  <si>
    <t>Следить за качественным тестированием проектов</t>
  </si>
  <si>
    <t>Повышать качество оказываемых услуг (улучшать стандарты, методики менеджмента, и т.д)</t>
  </si>
  <si>
    <r>
      <rPr>
        <rFont val="&quot;Times New Roman&quot;"/>
      </rPr>
      <t xml:space="preserve">Как заказывать курьера: 1. После полученных сканов нужного вам документа, уточняете у заказчика удобное время и адрес куда может приехать наш курьер. Если заказчик в Москве, то через сервис </t>
    </r>
    <r>
      <rPr>
        <rFont val="&quot;Times New Roman&quot;"/>
        <color rgb="FF1155CC"/>
        <u/>
      </rPr>
      <t>https://dostavista.ru</t>
    </r>
    <r>
      <rPr>
        <rFont val="&quot;Times New Roman&quot;"/>
      </rPr>
      <t xml:space="preserve"> заказываете курьера в назначенное место и время, указывая телефон заказчика и нашего бухгалтера +7 985 736-98-36 Иван. Итого, курьер приедет к заказчику, заберет документы и привезет к бухгалтеру. Запросите подтверждение у бухгалтера что он получил документы. Оплата за наш счет (бухгалтер оплатит при получении). Если заказчик не из Москвы, то делаете все тоже самое только через сервис </t>
    </r>
    <r>
      <rPr>
        <rFont val="&quot;Times New Roman&quot;"/>
        <color rgb="FF1155CC"/>
        <u/>
      </rPr>
      <t xml:space="preserve">https://www.cdek.ru/ru
</t>
    </r>
    <r>
      <rPr>
        <rFont val="&quot;Times New Roman&quot;"/>
      </rPr>
      <t xml:space="preserve">г. Москва, ул. Профсоюзная д. 27 к. 6 кв .5 - Галина Ивановна, +7 965 449 44 47 это если будете отправлять курьером.
г. Москва, ул. Профсоюзная д. 27 к. 6 кв 12, 117418 - это если будете отправлять почтой России, прошу прислать трек номер отправления. </t>
    </r>
  </si>
  <si>
    <t>На каждом проекте должен быть тестировщик, он должен быть выбран проект менеджером заранее</t>
  </si>
  <si>
    <t>Старайся спрашивать сроки на все, что слышишь</t>
  </si>
  <si>
    <t>Для экономии времени проси заранее готовить отчеты по проекту в письменном виде</t>
  </si>
  <si>
    <t>Заказчику пишем КАЖДЫЙ ДЕНЬ. Любой вопрос, без разницы. Расскажите про достижения команды, задайте вопрос по ТЗ, расскажите о том как составили планирование. В общем - ведите коммуникацию со своим клиентам ПОСТОЯННО не теряя его из виду, это важно. И делать это важно не в личном сообщении, а в общем чате, как минимум в котором есть руководитель (Вячеслав или Марина)</t>
  </si>
  <si>
    <t>С заказчиком записывать разговор в аудиоформате  ВСЕГДА и удобно хранить файлы, вести таблицу, называть записи и давать к ним описания</t>
  </si>
  <si>
    <t>Старт работы с клиентом</t>
  </si>
  <si>
    <t>Запросить у заказчика скан подписанного договора с подписью заказчика, продублировать скан на почту bogatkin.v.a@appfox.ru</t>
  </si>
  <si>
    <t>Ознакомиться с договором (как правило вся инфа указана в приложении к договору) - сроки, этапы, цифры</t>
  </si>
  <si>
    <t>Проконтролировать, чтобы оригинал договора получил Юрий Уманец/Елена Медведева - запросить у заказчика время и адрес, когда Юрий/Елена может прислать курьера чтобы забрать договор, либо если заказчик не из Москвы, то запросить у заказчика трек-номер почтового отправления наших документов</t>
  </si>
  <si>
    <t>Оставить на случай, если клиент приходит сразу на разработку, без ТЗ?</t>
  </si>
  <si>
    <t>Взять максимум каналов связи лдля контактов с клиентом (телеграмм. скайп, почту, телефон, ватс ап, дискорд) Чтобы иметь возможность оперативно его найти если по какому то одному он не отвечает.</t>
  </si>
  <si>
    <t xml:space="preserve">Уточнить часовой пояс клиента, определится с удобным для него каналом общения и зафиксировать  удобную для клиента частоту общения с ним по проекту. В дальнейшем вести диалоги с этой  периодичностью, в этом канлае и в удобное для его региона время., </t>
  </si>
  <si>
    <t>Уточнить как в их компании будет выглядеть процедура принятия решений (кто со стороны заказчика будет принимать готовую работу, чей голос решающий, кто занимается финансами и тп)</t>
  </si>
  <si>
    <t>На этапе первых 3 ознакомительных диалогов с клиентом делаем записи диалогов и сохраняем их в папке ПМов на корпоративном гугл диске</t>
  </si>
  <si>
    <r>
      <rPr>
        <rFont val="&quot;Times New Roman&quot;"/>
      </rPr>
      <t xml:space="preserve">Если заказчик хочет внести какие-либо изменения, дополнения в уже утвержденное ТЗ или активный проект, необходимо действовать согласно регламенту - </t>
    </r>
    <r>
      <rPr>
        <rFont val="&quot;Times New Roman&quot;"/>
        <color rgb="FF1155CC"/>
      </rPr>
      <t>https://docs.google.com/document/d/1AmXuGSm7cw3ExLqTA77HYEDtBlcolqgnt_z59uYS2q0/edit#</t>
    </r>
  </si>
  <si>
    <t>Написание ТЗ</t>
  </si>
  <si>
    <t>Наша почта appfox.russia@gmail.com или appfox.moscow@gmail.com владелец документа/ов ?</t>
  </si>
  <si>
    <t>Просмотреть сроки на написания ТЗ согласно договору, зафиксировать дату, конролировать ее</t>
  </si>
  <si>
    <t>Обязательно использовать шаблон https://docs.google.com/document/d/1JpNnTSRqnwnK3s2uE11K77nTHjFbdS0bnfCfkfgauPY/edit , соблюдая все - что указано в шаблоне. Прочитайте шаблон ВДУМЧИВО. Удалите лишнюю информацию после ознакомления.</t>
  </si>
  <si>
    <t>Убедиться что ПМ записывает в документ контрольные даты, пруфы - решения заказчика</t>
  </si>
  <si>
    <t>Перед сдачей показать документ Руслану Рахматуллину или Дарине Савельевой и попросить их сделать контрольную вычетку ТЗ и список вопросов на полях</t>
  </si>
  <si>
    <t xml:space="preserve">После создания, прислать ссылку на ТЗ на почту bogatkin.v.a@appfox.ru </t>
  </si>
  <si>
    <t xml:space="preserve">После создания Figma прислать на нее ссылку на почту bogatkin.v.a@appfox.ru </t>
  </si>
  <si>
    <t>Создать Google таблицу проекта, скопировов данный шаблон и перенести туда дизайн-согласование из ТЗ, составить там смету. Не забыть при составлении сметы выделять MVP и полную версию. Владельца обязательно передайте на наши учетки.</t>
  </si>
  <si>
    <t>Как составлять смету: берем за основу шаблон. Копирование всего текста из ГДД на категории задач (итоговые задачи не всегда будут копировать в полной мере текст из ГДД, т.к. для разработчиков может быть избыточная или недостаточная информация в ГДД - её необходимо адаптировать для понимания всех членов команды) , структурирование их на подкатегории. В итоге, не должно быть не одной строчки текста в ГДД, которую бы не перенесли в CRM.. Затем отдаем на оценку специалистам.</t>
  </si>
  <si>
    <t>Разбить все экраны в соответствии со сметой. То есть сколько у вас этапов в смете - столько же должно быть в дизайн согласовании</t>
  </si>
  <si>
    <t>добавить про интерактивную фигму, уйти от паутинки, добавить диаграмму ганта</t>
  </si>
  <si>
    <t>Подготовительные работы</t>
  </si>
  <si>
    <r>
      <rPr>
        <rFont val="&quot;Times New Roman&quot;"/>
        <color rgb="FF1155CC"/>
        <u/>
      </rPr>
      <t xml:space="preserve">Создать дискорд-сервер проекта на основе шаблона  </t>
    </r>
    <r>
      <rPr>
        <rFont val="&quot;Times New Roman&quot;"/>
        <color rgb="FF1155CC"/>
        <u/>
      </rPr>
      <t>https://discord.gg/MVFUtChD8G</t>
    </r>
  </si>
  <si>
    <t>Название доски проекта привести к стандартному виду в CRM:
Название проекта (в скобках указать тип договора / ТЗ / Аутстаф / Сделка) / Имя Фамилия ПМа</t>
  </si>
  <si>
    <r>
      <rPr/>
      <t xml:space="preserve">Сейчас мы делаем новую доску для проекта и туда переносим задачи из бэклога. </t>
    </r>
    <r>
      <rPr>
        <color rgb="FF1155CC"/>
        <u/>
      </rPr>
      <t>Ссылка на инструкцию</t>
    </r>
  </si>
  <si>
    <r>
      <rPr>
        <rFont val="&quot;Times New Roman&quot;"/>
        <color rgb="FF000000"/>
      </rPr>
      <t xml:space="preserve">Если в проекте есть хостинг или сервер (либо планируется его покупка) написать письмо на почту bogatkin.v.a@appfox.ru : На проекте *название* есть хостинг/сервер, просьба подключить его к партнерской программе. </t>
    </r>
    <r>
      <rPr>
        <rFont val="&quot;Times New Roman&quot;"/>
      </rPr>
      <t xml:space="preserve"> Партнерская ссылка
</t>
    </r>
    <r>
      <rPr>
        <rFont val="&quot;Times New Roman&quot;"/>
        <color rgb="FF1155CC"/>
        <u/>
      </rPr>
      <t>https://beget.com/p61563</t>
    </r>
    <r>
      <rPr>
        <rFont val="&quot;Times New Roman&quot;"/>
      </rPr>
      <t>3</t>
    </r>
  </si>
  <si>
    <t>Если заказчик не физическое, а юридическое лицо (ООО или ИП) спросить у него: Здравствуйте! Подскажите, у Вас есть ЭЦП? Мы бы хотели перейти на систему электронного документа оборота, например Диадок. Ответ заказчика прислать Вячеславу на рабочую почту</t>
  </si>
  <si>
    <t>на основании составленной на этапе разработки ТЗ сметы, декомпозировать все ТЗ, разбив его согласно блокам сметы, чтобы с ним было удобно работать на стадии производства и для более полноценного и детального погружения в проект. При этом мы получим структурно логичное и понятное ТЗ, разбитое уже на готовые, привязанные к периоду одного календарного месяца итерации и полный список задач в рамках каждого такого периода.</t>
  </si>
  <si>
    <r>
      <rPr>
        <rFont val="&quot;Times New Roman&quot;"/>
      </rPr>
      <t xml:space="preserve">Если заказчик хочет внести какие-либо изменения, дополнения в уже утвержденное ТЗ или активный проект, необходимо действовать согласно регламенту - </t>
    </r>
    <r>
      <rPr>
        <rFont val="&quot;Times New Roman&quot;"/>
        <color rgb="FF1155CC"/>
      </rPr>
      <t>https://docs.google.com/document/d/1AmXuGSm7cw3ExLqTA77HYEDtBlcolqgnt_z59uYS2q0/edit#</t>
    </r>
  </si>
  <si>
    <t>Информация о проекте</t>
  </si>
  <si>
    <t>Если сайт действующий: Взять у заказчика все доступы к сайту и зафиксировать их в рабочей таблице. Если новый - то поставить задачу разработчикам на создание доступов.
SSH - доступ, FTP - доступ, BD - доступ, доступ к панели управления сайтом(панели хостинга), доступ к почте с которой будет работать отправка писем, которая подвязана к акку в панели управления. Доступы продублировать на почту заказчику и bogatkin.v.a@appfox.ru</t>
  </si>
  <si>
    <t>Если это сайт, то одной из первых задач разработчикам ставим заглушку на сайте перед началом разработки - https://yadi.sk/d/oFZJNVmD3Lc9KQ . Сразу ставим задачу разработчикам, чтобы с момента разработки, ДО и ПОСЛЕ релиза в подвале сайта было написано: Разработано в студии Appfox.ru в 2019 году (год только меняйте)</t>
  </si>
  <si>
    <t>Выбрать командой версию PHP, версии скриптов, программ (таких как visual studio и т.д.) Если приходят новые участники и члены команды на проект - дублировать им эту информацию</t>
  </si>
  <si>
    <t>Назначить лидов на проекте (ответственных), указать их в рабочей таблице, вкладка информация о проекте</t>
  </si>
  <si>
    <t>Каждому программисту прислать стандарты работы с Unity ЛИЧНО в руки, чтобы не говорили потом что не видели и не знали и следить чтобы программисты их соблюдали регулярно</t>
  </si>
  <si>
    <t>ОРГАНИЗУЕМ РАБОТУ ТАКИМ ОБРАЗОМ, ЧТОБЫ ИСКЛЮЧИТЬ ПРЯМОЙ КОНТАКТ ПРОГРАММИСТОВ С ЗАКАЗЧИКОМ. У нас были случаи, когда заказчик, особенно если речь про аутстафф проекты - просто хантит к себе наших программистов. То есть общаться можно - но только на общих созвонах, в общих чатах,  донесите до разработчиков на проекте что им запрещено ЛИЧНО общаться с заказчиками, либо в общем чате - либо через проект менеджера</t>
  </si>
  <si>
    <t>Смета план.</t>
  </si>
  <si>
    <t xml:space="preserve">Согласовываем каждый выполненный этап из договора через акт-приемки </t>
  </si>
  <si>
    <t>В срок сдачи этапа заказчику по электронной почте из договора высылается билд(заранее проверенный) с сопроводительным документом. В сопроводительном письме описывается весь функционал который может заказчик в соответствии с ключевой картой</t>
  </si>
  <si>
    <t>Принимаем меры, которые необходимо принять, в случае если фиксируется нарушение сдачи этапа. Анализируем ситуацию пытаемся выяснить в чем может быть причина.  Пишем план работы в разрезе невыполненных или не в полной мере решенных  задач. Разбираем на подпункты и подзадачи. Оцениваем по времени. утверждаем с заказчиком задачи при условии сдачи которых этап будет сдан.</t>
  </si>
  <si>
    <t>При ведении проекта указываем готовность задач и сортируем их по дате готовности</t>
  </si>
  <si>
    <t xml:space="preserve">Проставить на всех задачах в CRM без исключения примерное время (при старте проекта, если не проставили на этапе ТЗ) </t>
  </si>
  <si>
    <t>Хранилище</t>
  </si>
  <si>
    <t>Все файлы проекта (исходники, контент) лежат на корпоративном Google Drive . Логин и пароль возьмите у Вячеслава</t>
  </si>
  <si>
    <t>Все данные которые туда загружаются сотрудниками (исходники картинки таблицы документы музыка итд) должны быть с переданными правами на appfox.moscow@gmail.com . Крайне недопустима хаос и бардак в папке проекта. Все файлы должны всегда быть рассортированы по папкам, с названиями кирилицей, описанием что там лежит. Чистота и порядок в рабочей папке проекта ОБЯЗАТЕЛЬНА, чтобы абсолютно любой внешний сотрудник без дополнительных комментариев мог понять, что и где лежит.</t>
  </si>
  <si>
    <t>Работа с доской</t>
  </si>
  <si>
    <t>ПМ проставил примерное время в карточках CRM на основе сметы</t>
  </si>
  <si>
    <t>Карточки созданы в соответствии со сметой, в них есть подробное описание, указаны сроки выполнения, назначены исполнители</t>
  </si>
  <si>
    <t>На всех карточках текущего этапа указаны сроки сдачи в соответствии с планированием</t>
  </si>
  <si>
    <t>Спринты созданы в соответствии со сметой</t>
  </si>
  <si>
    <t>Дизайн-согласование</t>
  </si>
  <si>
    <t>Для нас крайне важно, чтобы Google таблица была закрыта от посторонних лиц. Доступ только по приглашению (недопустимо настраивать публичный доступ по ссылке) и убедитесь в том что главный доступ передан на appfox.russia@gmail.com</t>
  </si>
  <si>
    <t>К старту разработки проекта дизайн согласование должно быть заполнено в соответствии с чек-листом который называется написание ТЗ</t>
  </si>
  <si>
    <t>Каждый готовый элемент дизайн-согласования утвержден заказчиком перед тем, как отдавать его в работу программистам. Утверждать с заказчиком письменно, прикладывая фото пруф в таблицу</t>
  </si>
  <si>
    <t>Напротив каждого элемента должна быть ссылка на прототип (при составлении ТЗ мы рисовали ЧБ мокапы, их нужно приложить)</t>
  </si>
  <si>
    <t xml:space="preserve">В столбце Исходники - прикладываем ссылку на PSD файл (или Figma, или 3dmax - в общем исходник соответствующий элементу). </t>
  </si>
  <si>
    <t>Проводить соответствие дизайна и мокапа (ТЗ). Это задача проект менеджера, нам важно чтобы на чистовом дизайне не появились новые элементы, которых не было на прототипе или в ТЗ</t>
  </si>
  <si>
    <t>Рисуем экраны не в хаотичном порядке - а по этапам, соответственно задачи дизайнерам в планировании ставятся в соответствии с этапами сметы</t>
  </si>
  <si>
    <t xml:space="preserve">Сверяем готовую верстку с дизайном и если она не сходится, оформляем в виде задачи с ссылкой на задачу в CRM. Это задача для тестировщика - чтобы верстка соответстовала дизайну. </t>
  </si>
  <si>
    <t>Задача проект менеджера хранить все файлы по проекту, включая исходники (особенно исходники) на корпоративном Google диске. Владельцем файлов должна быть наша учетка. Google запрещает передавать владельца, поэтому весь утвержденный контент, ПМ пересохраняет под корпоративной учеткой сам</t>
  </si>
  <si>
    <t>Все ссылки ведут на не общий файл а на детальный. Не нужно в исходники закидывать одну и ту же ссылку на один большой файл. Скажите дизайнеру, что нам нужно иметь ссылку на исходники КАЖДОГО экрана отдельно, а не общим файлом, иначе программисты будут тратить время на то, на что тратить не должны</t>
  </si>
  <si>
    <t>Когда вся верстка готова - просим дизайнера который рисовал интерфейс открыть проект и проверить всю верстку</t>
  </si>
  <si>
    <t>После того как вся верстка будет интегрирована и проверена тестировщиком, то есть ВСЕ дизайн согласование будет проверено - поставить задачу дизайнеру который рисовал интерфейс на тотальную сверку интерфейса проекта с дизайном. Шрифты, кнопки, размеры элементов, отступы. Выделить 2-4 полных  рабочих часа дизайнеру и составить списое задач.</t>
  </si>
  <si>
    <t>Планирование и планерки</t>
  </si>
  <si>
    <t>Выстраивать работу и назначение задач в планировании в соответствии с ЭТАПАМИ и их очередностью в смете (не надо брать задачи из пятого этапа если еще первый не сдан)</t>
  </si>
  <si>
    <t>Проверить и выяснить есть ли задачи у каждого сотрудника на две недели вперед? Их может не быть если задач в принципе больше нет. Момент с загруженностью сотрудников лежит на ваших плечах и не должно быть такого, чтобы какой либо сотрудник сидел без работы</t>
  </si>
  <si>
    <t>Всегда иметь ввиду что если задача (заранее оцененная) не выполняется в срок, значит есть проблемы. Если подобное происходит необходимо думать о том чего не хватает проекту людей или мотивации</t>
  </si>
  <si>
    <t>Заполнять вкладку планирование. Задачи оформлять ссылками на задачи из CRM, которые у вас указаны в смете. Копируйте задачи из сметы в планирование</t>
  </si>
  <si>
    <t>Назначить время для ежедневных планерок и проводить их каждый день</t>
  </si>
  <si>
    <t>Каждый день необходимо проводить планерку. 15-20 минут со всей командой, на которых можно свериться с планированием, заодно и актуализировать его. Обязательно ежедневно заполнять вкладку планерки. Записывать то что вы обсуждаете - тезисно, составлять для себя подсказки, кто и что обещал, ставить сроки.</t>
  </si>
  <si>
    <t xml:space="preserve"> Ввести в планирование количество часов на всех участников проекта - мы хотим понимать сколько времени должен тратить сотрудник на проект. Пункт, не о том, что мы будем следить отработал ли сотрудник кол-во времени на проекте, а появляются задачи, при которых нужно знать сколько времени должен затрачивать сотрудник. Так же полезно для планирования задач.</t>
  </si>
  <si>
    <t>Смета факт.</t>
  </si>
  <si>
    <t xml:space="preserve">Фактическая смета - это отражение реальной ситуации на проекте. То есть походу реализации проекта мы указываем какие задачи во сколько часов вышли, какой имеют статус. </t>
  </si>
  <si>
    <t>Проект менеджер заполняя раз в неделю фактическую смету видит реальную картинку проекта. Одно дело мы оценивали, другое дело - какие затраты реальны</t>
  </si>
  <si>
    <t>Apptask.ru</t>
  </si>
  <si>
    <r>
      <rPr>
        <rFont val="&quot;Times New Roman&quot;"/>
        <color theme="1"/>
      </rPr>
      <t xml:space="preserve">Задача проект менеджера ежедневно вписывать рабочие часы сотрудников на проекте, не просто перенося его из CRM, а вдумчиво изучать отработанное сотрудниками время, на предмет низкой активности, левых скринов, безделия. Обязательно должны быть удаленные скрины - если их нет, это сигнал что ПМ реально не отслеживает скриншоты работы
</t>
    </r>
    <r>
      <rPr>
        <rFont val="&quot;Times New Roman&quot;"/>
        <i/>
        <color rgb="FFFF0000"/>
      </rPr>
      <t>Удаляйте скриншоты ваших сотрудников, если у них низкая активность без причины, либо если они занимались нерабочими делами в рабочее время</t>
    </r>
  </si>
  <si>
    <t>Репозиторий</t>
  </si>
  <si>
    <r>
      <rPr>
        <rFont val="&quot;Times New Roman&quot;"/>
        <color rgb="FF1155CC"/>
        <u/>
      </rPr>
      <t>Добавлен ли вебхук на дискорд сервер проекта</t>
    </r>
    <r>
      <rPr>
        <rFont val="&quot;Times New Roman&quot;"/>
        <color rgb="FF000000"/>
        <u/>
      </rPr>
      <t xml:space="preserve">
</t>
    </r>
    <r>
      <rPr>
        <rFont val="&quot;Times New Roman&quot;"/>
        <color rgb="FF1155CC"/>
        <u/>
      </rPr>
      <t>https://docs.gitlab.com/ee/user/project/integrations/discord_notifications.html</t>
    </r>
  </si>
  <si>
    <t>Соблюдают ли стандарты Unreal/Laravel</t>
  </si>
  <si>
    <t>Сливают ли коммиты, оформляют ли по стандарту</t>
  </si>
  <si>
    <r>
      <rPr>
        <rFont val="&quot;Times New Roman&quot;"/>
      </rPr>
      <t xml:space="preserve">Добавляем разработчиков в проект. Спрашиваем у разработчиков почты которые привязаны к гитлабу и выдаем им доступ к проекту. Создать папку под проект, рядом положить файл Readme - https://gyazo.com/ee25be420f793adb7c9556d98127df7c Копируем наш шаблонный файл README. ( </t>
    </r>
    <r>
      <rPr>
        <rFont val="&quot;Times New Roman&quot;"/>
        <color rgb="FF1155CC"/>
        <u/>
      </rPr>
      <t>https://yadi.sk/d/FDYgaSMDk4fGLQ</t>
    </r>
    <r>
      <rPr>
        <rFont val="&quot;Times New Roman&quot;"/>
      </rPr>
      <t xml:space="preserve"> )  README должен содержать Ссылки на ТЗ, ссылки на проект в AppStaff, Ссылки на код конвенцию, Методичка по ведению ветки (неймингу и ведению, мержу), Методичка по неймингу тасков (номер задачи/название) "Принятую на проекте структуру папок. ссылки на документацию по ключевым фреймворкам и нестандартным компонентам. Если тема сложная можно дополнять найденными обучающими материалами" При необходимости обновляем файл README новыми данными. Убедиться что на проекте соблюдается согласованная архитектура </t>
    </r>
    <r>
      <rPr>
        <rFont val="&quot;Times New Roman&quot;"/>
        <color rgb="FF1155CC"/>
        <u/>
      </rPr>
      <t>https://gitlab.com/Appfox.Russia/appfox-internal-unity-hierarchy-standart</t>
    </r>
  </si>
  <si>
    <t>Проверять все ли программисты на проекте сливают коммиты и как часто</t>
  </si>
  <si>
    <r>
      <rPr>
        <rFont val="&quot;Times New Roman&quot;"/>
        <color rgb="FF1155CC"/>
        <u/>
      </rPr>
      <t xml:space="preserve">Визуально осмотреть что это за комиты, а также они обязательно должны иметь шаблон </t>
    </r>
    <r>
      <rPr>
        <rFont val="&quot;Times New Roman&quot;"/>
        <color rgb="FF1155CC"/>
        <u/>
      </rPr>
      <t>https://gyazo.com/35e5a46550e46ddf942acdb3d7ac5f24</t>
    </r>
  </si>
  <si>
    <t>Проверка актуальности сотрудников (чистка)</t>
  </si>
  <si>
    <r>
      <rPr>
        <rFont val="&quot;Times New Roman&quot;"/>
        <color rgb="FF1155CC"/>
        <u/>
      </rPr>
      <t xml:space="preserve">Следить чтобы на каждую задачу свыше 10 часов создавали отдельную ветку по шаблону </t>
    </r>
    <r>
      <rPr>
        <rFont val="&quot;Times New Roman&quot;"/>
        <color rgb="FF1155CC"/>
        <u/>
      </rPr>
      <t>https://gyazo.com/a1230747e22509a3d42a141443b5b4ab</t>
    </r>
  </si>
  <si>
    <t>Следить чтобы соблюдали принятую структуру папок на проекте</t>
  </si>
  <si>
    <t>Проверять чтобы были комментарии к коду на русском языке</t>
  </si>
  <si>
    <r>
      <rPr>
        <rFont val="&quot;Times New Roman&quot;"/>
        <color rgb="FF1155CC"/>
        <u/>
      </rPr>
      <t xml:space="preserve">Раз в месяц проверять вместе с лидом на соблюдение </t>
    </r>
    <r>
      <rPr>
        <rFont val="&quot;Times New Roman&quot;"/>
        <color rgb="FF1155CC"/>
        <u/>
      </rPr>
      <t>https://github.com/raywenderlich/c-sharp-style-guide</t>
    </r>
    <r>
      <rPr>
        <rFont val="&quot;Times New Roman&quot;"/>
        <color rgb="FF1155CC"/>
        <u/>
      </rPr>
      <t xml:space="preserve"> гайд-стайла</t>
    </r>
  </si>
  <si>
    <t>Проверьте кто является владельцем репозитория - права должны быть у нашего главного аккаунта</t>
  </si>
  <si>
    <r>
      <rPr>
        <rFont val="&quot;Times New Roman&quot;"/>
        <color rgb="FF1155CC"/>
        <u/>
      </rPr>
      <t xml:space="preserve">Скопировать эту таблицу </t>
    </r>
    <r>
      <rPr>
        <rFont val="&quot;Times New Roman&quot;"/>
        <color rgb="FF1155CC"/>
        <u/>
      </rPr>
      <t>https://clck.ru/Rva9K</t>
    </r>
    <r>
      <rPr>
        <rFont val="&quot;Times New Roman&quot;"/>
        <color rgb="FF1155CC"/>
        <u/>
      </rPr>
      <t xml:space="preserve"> , задачи из нее перенести в карточку apptask и поставить исполнителя, проверить лично исполнение данных задач</t>
    </r>
  </si>
  <si>
    <t xml:space="preserve">В случае если ваш проект это мобильное приложение - сразу создать keystore и прислать этот keystore на почту info@appfox.ru, а также загрузить его в репозиторий, также передать его заказчику (логин, пароль)
</t>
  </si>
  <si>
    <t>Тестирование проекта</t>
  </si>
  <si>
    <r>
      <rPr>
        <rFont val="&quot;Times New Roman&quot;"/>
        <color rgb="FF1155CC"/>
        <u/>
      </rPr>
      <t xml:space="preserve">Следить чтобы все карточки были правильно оформлены - </t>
    </r>
    <r>
      <rPr>
        <rFont val="&quot;Times New Roman&quot;"/>
        <color rgb="FF1155CC"/>
        <u/>
      </rPr>
      <t>https://gyazo.com/d1e193b7473e559a495890d090b54f49</t>
    </r>
  </si>
  <si>
    <t>Если карточка в статусе ПРОВЕРЕНА - обязательно должен быть пруф (gif, photo) от тестировщика, без пруфа карточку в ПРОВЕРЕНО не переносим</t>
  </si>
  <si>
    <t>ПМу необходимо проводить еженедельное тестирование по небольшому перечню задач. Проверка и тестирование задач должна занимать не более 60 минут. Если  коротко то мы должны смотреть на это тестирование с точки зрения заказчика. Мы нужны в тестировании, чтобы оценить качество проекта в целом,  а не какую либо отдельно взятую фичу. Если на проекте есть фулл тайм тестировщик то мы делегируем на него часть своей проверки, но все равно берем либо отчет по фичам которые он проверял либо тестируем сами</t>
  </si>
  <si>
    <t>Не плодить таблицы. Все действия по проекту проводить в данной таблице и не создавать новых</t>
  </si>
  <si>
    <t>Покраска ТЗ</t>
  </si>
  <si>
    <t xml:space="preserve">К середине разработки проекта мы подключаем тестировщика на покраску технического задания. 1. Выдаем тестировщику ТЗ 2. Ставим ему задачу внимательно, очень внимательно покрасить в зеленый полностью готовые задачи - те которые соответствуют ТЗ. Все задачи которые тестировщик не покрасил в зеленый цвет, означают что данные задачи не выполнены. На этом этапе показать Вячеславу, обсудить дальнейшие действия. </t>
  </si>
  <si>
    <t>Дополнительная работа</t>
  </si>
  <si>
    <r>
      <rPr>
        <rFont val="&quot;Times New Roman&quot;"/>
        <color theme="1"/>
      </rPr>
      <t xml:space="preserve">Дополнительную работу фиксировать в отдельные карточки с тегом ДОП.Работа, </t>
    </r>
    <r>
      <rPr>
        <rFont val="&quot;Times New Roman&quot;"/>
        <i/>
        <color rgb="FFFF0000"/>
      </rPr>
      <t>в ОТДЕЛЬНОМ СПРИНТЕ</t>
    </r>
  </si>
  <si>
    <t>Если наша команда оценила доп. работы в 100 часов и ПМ понимает что реально выйдет явно больше - обязательно заранее оповестить заказчика о том что часов будет больше</t>
  </si>
  <si>
    <t>При появлении ДОПА инфа вносится в ГДД, макеты, сопутствующую документацию. Все дополнительные работы вписывать в ГДД с подробным описанием только после согласования с заказчиком и Вячеславом</t>
  </si>
  <si>
    <r>
      <rPr>
        <rFont val="&quot;Times New Roman&quot;"/>
      </rPr>
      <t xml:space="preserve">Если заказчик хочет внести какие-либо изменения, дополнения в уже утвержденное ТЗ или активный проект, необходимо действовать согласно регламенту - </t>
    </r>
    <r>
      <rPr>
        <rFont val="&quot;Times New Roman&quot;"/>
        <color rgb="FF1155CC"/>
      </rPr>
      <t>https://docs.google.com/document/d/1AmXuGSm7cw3ExLqTA77HYEDtBlcolqgnt_z59uYS2q0/edit#</t>
    </r>
  </si>
  <si>
    <t>Для Т^M проектов</t>
  </si>
  <si>
    <t xml:space="preserve">На каждый календарный месяц ПМ готовит три документа, задание в начале месяца, отчет и акт в конце :  </t>
  </si>
  <si>
    <r>
      <rPr>
        <rFont val="Arial"/>
        <color rgb="FF1155CC"/>
        <u/>
      </rPr>
      <t>Служебное задание</t>
    </r>
    <r>
      <rPr>
        <rFont val="Arial"/>
        <color rgb="FF1155CC"/>
        <u/>
      </rPr>
      <t xml:space="preserve"> на будущий месяц. </t>
    </r>
    <r>
      <rPr>
        <rFont val="Arial"/>
        <color rgb="FF000000"/>
        <u/>
      </rPr>
      <t>Все что выделено красным цветом - подлежит актуализации под ваш проект. Оно составляется исходя из примерных ожиданий и вашего планирования и не означает, что заказчик должен оплатить эту сумму. Это лишь формальность для того, чтобы закрепить юридически тот факт, что наша команда арендована. Оплата будет на основе отчета о выполненных работах и на основе акта выполненных работ (не примерных, а реальных часов)</t>
    </r>
  </si>
  <si>
    <r>
      <rPr>
        <rFont val="Arial"/>
        <color rgb="FF4A86E8"/>
      </rPr>
      <t>Отчет о выполненных работах</t>
    </r>
    <r>
      <rPr>
        <rFont val="Arial"/>
        <color rgb="FF000000"/>
      </rPr>
      <t xml:space="preserve"> </t>
    </r>
    <r>
      <rPr>
        <rFont val="Arial"/>
        <color rgb="FF4A86E8"/>
      </rPr>
      <t xml:space="preserve">за прошлый месяц. </t>
    </r>
    <r>
      <rPr>
        <rFont val="Arial"/>
        <color rgb="FF000000"/>
      </rPr>
      <t>Все что красным - требует корректировки. Перепишите выполненную работу из Apptask.</t>
    </r>
  </si>
  <si>
    <t>После чего передайте отчет, акт и служебное задание заказчику на подпись, проконтролируйте чтобы заказчик прислал подписанные сканы всех трех документов вам лично, либо прислал на почту bogatkin.v.a@appfox.ru а вас указал в копии. После чего - согласуйте с заказчиком удобное время и закажите курьера, чтобы он приехал к заказчику и забрал оригиналы.</t>
  </si>
  <si>
    <t>Финишная прямая</t>
  </si>
  <si>
    <t>Когда проект по времени реализации указанной в договоре, приходит к отметке Реализован на 80% - запускаем режим "Финал проекта", забирая в работу задачи из документа ниже</t>
  </si>
  <si>
    <t>https://docs.google.com/document/d/1NZF4y_oY2BUp80-iXHeo8KLRlGJl2LhR0uzz5lcXi_8/edit</t>
  </si>
  <si>
    <t>ПОСТРЕЛИЗНАЯ РАБОТА</t>
  </si>
  <si>
    <t xml:space="preserve">Запросить у заказчика благодарственное письмо о нашей команде и работе.
Здравствуйте. Буду благодарен если мы закрепим наши отношения в виде отзыва, например благодарственного письма на бланке организации. Пример отзывов от заказчиков - https://appfox.ru/company/reviews/ . В нем вы можете сказать приятные слова о моей работе, нашей команды и студии в целом. Что понравилось, что нет. Обещаю, отзыв будет размещен в той редакции, в которой вы его пришлете. Если же вы не против выразить нам благодарность, но не хотите тратить время на поиск подходящих слов - я все сделаю сам. Пришлю вам готовый текст, который вы если нужно отредактируете и пришлете нам на бланке организации. </t>
  </si>
  <si>
    <t xml:space="preserve">Если проект это мобильное приложение, уточнить у Вячеслава, входит ли ASO в нашу обязанность. Если входит то нужно подготовить следующую информацию:
Иконку приложения для iOS и Android. Скриншоты (по 5 штук для каждой платформы). Текст-описание для магазина. Подумать над названием проекта. Все согласовывать с Вячеславом и заказчиком письменно. Ставить задачи разработчикам, дизайнерам. Текст писать самим. В аккаунте разработчика выбрать категорию проекта (например обучающие игры) 
</t>
  </si>
  <si>
    <t xml:space="preserve">Если это сайт, то ставим задачу на базовую SEO оптимизацию верстальщику (https протокол, Title и Description посадочных страниц, подключаем сервис Optipic, 404 страница, подключение яндекс метрики и вебмастера.  Также предложить клиенту полноценную СЕО оптимизацию его сайта, цена 25000 рублей в месяц, на 3-6 месяцев. 
</t>
  </si>
  <si>
    <t>Удалить всех из репозитория, оставить только владельца (Вячеслава) и убедиться что именно Вячеслав владелец репозитория</t>
  </si>
  <si>
    <r>
      <rPr>
        <rFont val="Arial"/>
        <color rgb="FF1155CC"/>
        <u/>
      </rPr>
      <t xml:space="preserve">Подготовить информацию для дизайнера - </t>
    </r>
    <r>
      <rPr>
        <rFont val="Arial"/>
        <color rgb="FF1155CC"/>
        <u/>
      </rPr>
      <t>https://gyazo.com/acf52ed1cc90f2c9ce264e4fb015191f</t>
    </r>
  </si>
  <si>
    <t>Отправить инфу о проекте Олесе Андреевой и Светлане Цехмистер для создания портфолио на сайте</t>
  </si>
  <si>
    <t>Кадры</t>
  </si>
  <si>
    <t>В конце каждого месяца вместе с аудитором проекта заполнять матрицу оценки компетенций  по сотрудникам, что работают на проекте</t>
  </si>
  <si>
    <t>Если среди ваших сотрудников есть те - кем вы крайне довольны, у него быстрая скорость работы, заказчик и команда им довольны, у него нет нарушений - вы можете попросить для такого сотрудника повышение зарплаты. Присылать в том же формате 1. фио 2. причина повышения</t>
  </si>
  <si>
    <t>Полезные видео</t>
  </si>
  <si>
    <t>https://www.youtube.com/watch?v=Yaj10VjGtAA&amp;feature=youtu.be</t>
  </si>
  <si>
    <t>https://www.youtube.com/watch?v=mIROSc9FTFA&amp;feature=youtu.be</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</si>
</sst>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0.00[$ ₽]"/>
    <numFmt numFmtId="165" formatCode="#,##0.0"/>
    <numFmt numFmtId="166" formatCode="dd&quot;/&quot;m&quot;/&quot;yyyy"/>
    <numFmt numFmtId="167" formatCode="0.0"/>
    <numFmt numFmtId="168" formatCode="&quot; &quot;d&quot; &quot;"/>
    <numFmt numFmtId="169" formatCode="dd.mm.yyyy"/>
  </numFmts>
  <fonts count="75">
    <font>
      <sz val="10.0"/>
      <color rgb="FF000000"/>
      <name val="Arial"/>
      <scheme val="minor"/>
    </font>
    <font>
      <b/>
      <color theme="1"/>
      <name val="Arial"/>
    </font>
    <font>
      <color theme="1"/>
      <name val="Arial"/>
      <scheme val="minor"/>
    </font>
    <font/>
    <font>
      <b/>
      <color rgb="FFFFFFFF"/>
      <name val="Arial"/>
    </font>
    <font>
      <b/>
      <sz val="11.0"/>
      <color theme="1"/>
      <name val="Arial"/>
    </font>
    <font>
      <b/>
      <u/>
      <sz val="11.0"/>
      <color rgb="FF1155CC"/>
      <name val="Calibri"/>
    </font>
    <font>
      <color theme="1"/>
      <name val="Arial"/>
    </font>
    <font>
      <color rgb="FF5B5B5B"/>
      <name val="Arial"/>
    </font>
    <font>
      <i/>
      <color rgb="FF5B5B5B"/>
      <name val="Arial"/>
    </font>
    <font>
      <b/>
      <i/>
      <color rgb="FF000000"/>
      <name val="Arial"/>
    </font>
    <font>
      <b/>
      <color rgb="FF666666"/>
      <name val="Arial"/>
    </font>
    <font>
      <color rgb="FFFFFFFF"/>
      <name val="Arial"/>
      <scheme val="minor"/>
    </font>
    <font>
      <i/>
      <sz val="11.0"/>
      <color rgb="FFFFFFFF"/>
      <name val="Calibri"/>
    </font>
    <font>
      <i/>
      <sz val="11.0"/>
      <color theme="1"/>
      <name val="Calibri"/>
    </font>
    <font>
      <b/>
      <u/>
      <sz val="11.0"/>
      <color rgb="FF1155CC"/>
      <name val="Calibri"/>
    </font>
    <font>
      <i/>
      <color theme="1"/>
      <name val="Arial"/>
    </font>
    <font>
      <i/>
      <color rgb="FF666666"/>
      <name val="Arial"/>
    </font>
    <font>
      <b/>
      <u/>
      <sz val="11.0"/>
      <color rgb="FF1155CC"/>
      <name val="Calibri"/>
    </font>
    <font>
      <b/>
      <i/>
      <color theme="1"/>
      <name val="Arial"/>
    </font>
    <font>
      <b/>
      <u/>
      <sz val="11.0"/>
      <color rgb="FF1155CC"/>
      <name val="Calibri"/>
    </font>
    <font>
      <b/>
      <sz val="11.0"/>
      <color rgb="FF000000"/>
      <name val="Calibri"/>
    </font>
    <font>
      <b/>
      <sz val="11.0"/>
      <color theme="1"/>
      <name val="Calibri"/>
    </font>
    <font>
      <color rgb="FFFFFFFF"/>
      <name val="Arial"/>
    </font>
    <font>
      <b/>
      <color rgb="FF000000"/>
      <name val="Arial"/>
    </font>
    <font>
      <b/>
      <color theme="1"/>
      <name val="Arial"/>
      <scheme val="minor"/>
    </font>
    <font>
      <b/>
      <color rgb="FFFF0000"/>
      <name val="Arial"/>
      <scheme val="minor"/>
    </font>
    <font>
      <u/>
      <sz val="12.0"/>
      <color rgb="FFFF0000"/>
      <name val="Georgia"/>
    </font>
    <font>
      <u/>
      <color rgb="FF1155CC"/>
      <name val="Arial"/>
    </font>
    <font>
      <i/>
      <color theme="1"/>
      <name val="Arial"/>
      <scheme val="minor"/>
    </font>
    <font>
      <color rgb="FFFF0000"/>
      <name val="Arial"/>
      <scheme val="minor"/>
    </font>
    <font>
      <u/>
      <color rgb="FF1155CC"/>
      <name val="Arial"/>
    </font>
    <font>
      <u/>
      <color rgb="FF1155CC"/>
      <name val="Arial"/>
    </font>
    <font>
      <u/>
      <color rgb="FF1155CC"/>
      <name val="Arial"/>
    </font>
    <font>
      <u/>
      <sz val="12.0"/>
      <color rgb="FFFF0000"/>
      <name val="Georgia"/>
    </font>
    <font>
      <u/>
      <color rgb="FF1155CC"/>
      <name val="Arial"/>
    </font>
    <font>
      <u/>
      <color rgb="FF1155CC"/>
      <name val="Arial"/>
    </font>
    <font>
      <u/>
      <color rgb="FF1155CC"/>
      <name val="Arial"/>
    </font>
    <font>
      <u/>
      <sz val="12.0"/>
      <color rgb="FFFF0000"/>
      <name val="Georgia"/>
    </font>
    <font>
      <u/>
      <color rgb="FF1155CC"/>
      <name val="Arial"/>
    </font>
    <font>
      <u/>
      <color rgb="FF1155CC"/>
      <name val="Arial"/>
    </font>
    <font>
      <u/>
      <color rgb="FF1155CC"/>
      <name val="Arial"/>
    </font>
    <font>
      <b/>
      <sz val="12.0"/>
      <color theme="1"/>
      <name val="Arial"/>
      <scheme val="minor"/>
    </font>
    <font>
      <b/>
      <sz val="12.0"/>
      <color rgb="FFFF0000"/>
      <name val="Arial"/>
      <scheme val="minor"/>
    </font>
    <font>
      <u/>
      <color rgb="FF1155CC"/>
      <name val="&quot;Times New Roman&quot;"/>
    </font>
    <font>
      <i/>
      <color theme="1"/>
      <name val="&quot;Times New Roman&quot;"/>
    </font>
    <font>
      <i/>
      <sz val="14.0"/>
      <color rgb="FFFFFFFF"/>
      <name val="Calibri"/>
    </font>
    <font>
      <b/>
      <color rgb="FFFFFFFF"/>
      <name val="Arial"/>
      <scheme val="minor"/>
    </font>
    <font>
      <b/>
      <u/>
      <sz val="11.0"/>
      <color rgb="FF1155CC"/>
      <name val="Calibri"/>
    </font>
    <font>
      <sz val="11.0"/>
      <color theme="1"/>
      <name val="Calibri"/>
    </font>
    <font>
      <b/>
      <u/>
      <sz val="11.0"/>
      <color rgb="FF0000FF"/>
      <name val="Calibri"/>
    </font>
    <font>
      <u/>
      <color rgb="FF1155CC"/>
    </font>
    <font>
      <sz val="11.0"/>
      <color rgb="FF000000"/>
      <name val="Calibri"/>
    </font>
    <font>
      <i/>
      <color rgb="FF000000"/>
      <name val="Arial"/>
      <scheme val="minor"/>
    </font>
    <font>
      <u/>
      <color rgb="FF1155CC"/>
    </font>
    <font>
      <i/>
      <sz val="11.0"/>
      <color rgb="FF000000"/>
      <name val="Calibri"/>
    </font>
    <font>
      <u/>
      <color rgb="FF1155CC"/>
    </font>
    <font>
      <i/>
      <sz val="11.0"/>
      <color rgb="FFFF0000"/>
      <name val="Calibri"/>
    </font>
    <font>
      <color theme="1"/>
      <name val="&quot;Times New Roman&quot;"/>
    </font>
    <font>
      <color rgb="FF5B5B5B"/>
      <name val="&quot;Times New Roman&quot;"/>
    </font>
    <font>
      <u/>
      <color rgb="FF0000FF"/>
      <name val="&quot;Times New Roman&quot;"/>
    </font>
    <font>
      <sz val="12.0"/>
      <color theme="1"/>
      <name val="Whitney"/>
    </font>
    <font>
      <u/>
      <color rgb="FF0000FF"/>
      <name val="&quot;Times New Roman&quot;"/>
    </font>
    <font>
      <u/>
      <color rgb="FF0000FF"/>
      <name val="&quot;Times New Roman&quot;"/>
    </font>
    <font>
      <u/>
      <color rgb="FF1155CC"/>
      <name val="&quot;Times New Roman&quot;"/>
    </font>
    <font>
      <u/>
      <color rgb="FF0000FF"/>
    </font>
    <font>
      <i/>
      <color rgb="FFFF0000"/>
      <name val="&quot;Times New Roman&quot;"/>
    </font>
    <font>
      <u/>
      <color rgb="FF1155CC"/>
      <name val="&quot;Times New Roman&quot;"/>
    </font>
    <font>
      <u/>
      <color rgb="FF1155CC"/>
      <name val="&quot;Times New Roman&quot;"/>
    </font>
    <font>
      <u/>
      <color rgb="FF1155CC"/>
      <name val="&quot;Times New Roman&quot;"/>
    </font>
    <font>
      <u/>
      <color rgb="FF0000FF"/>
      <name val="&quot;Times New Roman&quot;"/>
    </font>
    <font>
      <u/>
      <color rgb="FF1155CC"/>
      <name val="Arial"/>
    </font>
    <font>
      <u/>
      <color rgb="FF4A86E8"/>
      <name val="Arial"/>
    </font>
    <font>
      <u/>
      <color rgb="FF1155CC"/>
      <name val="Arial"/>
    </font>
    <font>
      <u/>
      <color rgb="FF1155CC"/>
      <name val="Arial"/>
    </font>
  </fonts>
  <fills count="22">
    <fill>
      <patternFill patternType="none"/>
    </fill>
    <fill>
      <patternFill patternType="lightGray"/>
    </fill>
    <fill>
      <patternFill patternType="solid">
        <fgColor rgb="FFF1EBFF"/>
        <bgColor rgb="FFF1EBFF"/>
      </patternFill>
    </fill>
    <fill>
      <patternFill patternType="solid">
        <fgColor rgb="FF2AA7FF"/>
        <bgColor rgb="FF2AA7FF"/>
      </patternFill>
    </fill>
    <fill>
      <patternFill patternType="solid">
        <fgColor rgb="FFCCCCCC"/>
        <bgColor rgb="FFCCCCCC"/>
      </patternFill>
    </fill>
    <fill>
      <patternFill patternType="solid">
        <fgColor rgb="FFFFEEE4"/>
        <bgColor rgb="FFFFEEE4"/>
      </patternFill>
    </fill>
    <fill>
      <patternFill patternType="solid">
        <fgColor rgb="FFFF6D01"/>
        <bgColor rgb="FFFF6D01"/>
      </patternFill>
    </fill>
    <fill>
      <patternFill patternType="solid">
        <fgColor rgb="FF5B5B5B"/>
        <bgColor rgb="FF5B5B5B"/>
      </patternFill>
    </fill>
    <fill>
      <patternFill patternType="solid">
        <fgColor rgb="FFF8F6FF"/>
        <bgColor rgb="FFF8F6FF"/>
      </patternFill>
    </fill>
    <fill>
      <patternFill patternType="solid">
        <fgColor rgb="FFFFF9F6"/>
        <bgColor rgb="FFFFF9F6"/>
      </patternFill>
    </fill>
    <fill>
      <patternFill patternType="solid">
        <fgColor rgb="FF90CA4B"/>
        <bgColor rgb="FF90CA4B"/>
      </patternFill>
    </fill>
    <fill>
      <patternFill patternType="solid">
        <fgColor rgb="FF93C47D"/>
        <bgColor rgb="FF93C47D"/>
      </patternFill>
    </fill>
    <fill>
      <patternFill patternType="solid">
        <fgColor rgb="FF000000"/>
        <bgColor rgb="FF000000"/>
      </patternFill>
    </fill>
    <fill>
      <patternFill patternType="solid">
        <fgColor rgb="FFFFD966"/>
        <bgColor rgb="FFFFD966"/>
      </patternFill>
    </fill>
    <fill>
      <patternFill patternType="solid">
        <fgColor rgb="FF00FF00"/>
        <bgColor rgb="FF00FF00"/>
      </patternFill>
    </fill>
    <fill>
      <patternFill patternType="solid">
        <fgColor rgb="FFFF9900"/>
        <bgColor rgb="FFFF9900"/>
      </patternFill>
    </fill>
    <fill>
      <patternFill patternType="solid">
        <fgColor rgb="FFA4C2F4"/>
        <bgColor rgb="FFA4C2F4"/>
      </patternFill>
    </fill>
    <fill>
      <patternFill patternType="solid">
        <fgColor rgb="FFB4A7D6"/>
        <bgColor rgb="FFB4A7D6"/>
      </patternFill>
    </fill>
    <fill>
      <patternFill patternType="solid">
        <fgColor rgb="FFFD9649"/>
        <bgColor rgb="FFFD9649"/>
      </patternFill>
    </fill>
    <fill>
      <patternFill patternType="solid">
        <fgColor rgb="FFFFFFFF"/>
        <bgColor rgb="FFFFFFFF"/>
      </patternFill>
    </fill>
    <fill>
      <patternFill patternType="solid">
        <fgColor rgb="FFFF0000"/>
        <bgColor rgb="FFFF0000"/>
      </patternFill>
    </fill>
    <fill>
      <patternFill patternType="solid">
        <fgColor rgb="FFFFFF00"/>
        <bgColor rgb="FFFFFF00"/>
      </patternFill>
    </fill>
  </fills>
  <borders count="63">
    <border/>
    <border>
      <left style="thin">
        <color rgb="FF5B5B5B"/>
      </left>
      <right style="thin">
        <color rgb="FF5B5B5B"/>
      </right>
      <top style="thin">
        <color rgb="FF5B5B5B"/>
      </top>
      <bottom style="thin">
        <color rgb="FF5B5B5B"/>
      </bottom>
    </border>
    <border>
      <left style="thin">
        <color rgb="FF5B5B5B"/>
      </left>
      <right style="thin">
        <color rgb="FF5B5B5B"/>
      </right>
      <top style="thin">
        <color rgb="FF5B5B5B"/>
      </top>
    </border>
    <border>
      <left style="thin">
        <color rgb="FF5B5B5B"/>
      </left>
      <top style="thin">
        <color rgb="FF5B5B5B"/>
      </top>
      <bottom style="thin">
        <color rgb="FF000000"/>
      </bottom>
    </border>
    <border>
      <top style="thin">
        <color rgb="FF5B5B5B"/>
      </top>
      <bottom style="thin">
        <color rgb="FF000000"/>
      </bottom>
    </border>
    <border>
      <right style="thin">
        <color rgb="FFF1EBFF"/>
      </right>
      <top style="thin">
        <color rgb="FF5B5B5B"/>
      </top>
      <bottom style="thin">
        <color rgb="FF000000"/>
      </bottom>
    </border>
    <border>
      <left style="medium">
        <color rgb="FF000000"/>
      </left>
      <bottom style="thin">
        <color rgb="FF2AA7FF"/>
      </bottom>
    </border>
    <border>
      <bottom style="thin">
        <color rgb="FF2AA7FF"/>
      </bottom>
    </border>
    <border>
      <left style="thin">
        <color rgb="FF2AA7FF"/>
      </left>
      <bottom style="thin">
        <color rgb="FF2AA7FF"/>
      </bottom>
    </border>
    <border>
      <right style="thin">
        <color rgb="FFFFFFFF"/>
      </right>
      <bottom style="thin">
        <color rgb="FF2AA7FF"/>
      </bottom>
    </border>
    <border>
      <left style="thin">
        <color rgb="FFFFFFFF"/>
      </left>
      <right style="thin">
        <color rgb="FFFFFFFF"/>
      </right>
      <bottom style="thin">
        <color rgb="FFFFFFFF"/>
      </bottom>
    </border>
    <border>
      <left style="thin">
        <color rgb="FFFFFFFF"/>
      </left>
      <bottom style="thin">
        <color rgb="FFFFFFFF"/>
      </bottom>
    </border>
    <border>
      <left style="thin">
        <color rgb="FF000000"/>
      </left>
      <top style="thin">
        <color rgb="FF000000"/>
      </top>
    </border>
    <border>
      <top style="thin">
        <color rgb="FF000000"/>
      </top>
    </border>
    <border>
      <right style="thin">
        <color rgb="FF000000"/>
      </right>
      <top style="thin">
        <color rgb="FF000000"/>
      </top>
    </border>
    <border>
      <left style="thin">
        <color rgb="FF2AA7FF"/>
      </left>
      <top style="thin">
        <color rgb="FF2AA7FF"/>
      </top>
      <bottom style="thin">
        <color rgb="FF2AA7FF"/>
      </bottom>
    </border>
    <border>
      <top style="thin">
        <color rgb="FF2AA7FF"/>
      </top>
      <bottom style="thin">
        <color rgb="FF2AA7FF"/>
      </bottom>
    </border>
    <border>
      <right style="thin">
        <color rgb="FFFFFFFF"/>
      </right>
      <top style="thin">
        <color rgb="FF2AA7FF"/>
      </top>
      <bottom style="thin">
        <color rgb="FF2AA7FF"/>
      </bottom>
    </border>
    <border>
      <left style="thin">
        <color rgb="FFFFFFFF"/>
      </left>
      <right style="thin">
        <color rgb="FFFFFFFF"/>
      </right>
      <top style="thin">
        <color rgb="FFFFFFFF"/>
      </top>
      <bottom style="thin">
        <color rgb="FF2AA7FF"/>
      </bottom>
    </border>
    <border>
      <left style="thin">
        <color rgb="FFFFFFFF"/>
      </left>
      <top style="thin">
        <color rgb="FFFFFFFF"/>
      </top>
      <bottom style="thin">
        <color rgb="FF2AA7FF"/>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5B5B5B"/>
      </left>
      <right style="thin">
        <color rgb="FF5B5B5B"/>
      </right>
    </border>
    <border>
      <left style="thin">
        <color rgb="FF000000"/>
      </left>
      <right style="thin">
        <color rgb="FF000000"/>
      </right>
      <top style="thin">
        <color rgb="FF000000"/>
      </top>
      <bottom style="thin">
        <color rgb="FF000000"/>
      </bottom>
    </border>
    <border>
      <left style="thin">
        <color rgb="FF5B5B5B"/>
      </left>
      <right style="thin">
        <color rgb="FF5B5B5B"/>
      </right>
      <bottom style="thin">
        <color rgb="FF5B5B5B"/>
      </bottom>
    </border>
    <border>
      <left style="thick">
        <color rgb="FF5B5B5B"/>
      </left>
    </border>
    <border>
      <right style="thick">
        <color rgb="FF5B5B5B"/>
      </right>
    </border>
    <border>
      <bottom style="thin">
        <color rgb="FF666666"/>
      </bottom>
    </border>
    <border>
      <left style="thick">
        <color rgb="FF5B5B5B"/>
      </left>
      <bottom style="thick">
        <color rgb="FF5B5B5B"/>
      </bottom>
    </border>
    <border>
      <bottom style="thick">
        <color rgb="FF5B5B5B"/>
      </bottom>
    </border>
    <border>
      <right style="thick">
        <color rgb="FF5B5B5B"/>
      </right>
      <bottom style="thick">
        <color rgb="FF5B5B5B"/>
      </bottom>
    </border>
    <border>
      <top style="thin">
        <color rgb="FF666666"/>
      </top>
      <bottom style="thin">
        <color rgb="FF666666"/>
      </bottom>
    </border>
    <border>
      <left style="thin">
        <color rgb="FFFFFFFF"/>
      </left>
    </border>
    <border>
      <right style="thin">
        <color rgb="FFFFFFFF"/>
      </right>
    </border>
    <border>
      <top style="thin">
        <color rgb="FF666666"/>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medium">
        <color rgb="FF5B5B5B"/>
      </left>
      <right style="thin">
        <color rgb="FF5B5B5B"/>
      </right>
      <top style="medium">
        <color rgb="FF5B5B5B"/>
      </top>
      <bottom style="medium">
        <color rgb="FF5B5B5B"/>
      </bottom>
    </border>
    <border>
      <left style="thin">
        <color rgb="FF5B5B5B"/>
      </left>
      <right style="thin">
        <color rgb="FF5B5B5B"/>
      </right>
      <top style="medium">
        <color rgb="FF5B5B5B"/>
      </top>
      <bottom style="medium">
        <color rgb="FF5B5B5B"/>
      </bottom>
    </border>
    <border>
      <left style="thin">
        <color rgb="FF5B5B5B"/>
      </left>
      <right style="medium">
        <color rgb="FF5B5B5B"/>
      </right>
      <top style="medium">
        <color rgb="FF5B5B5B"/>
      </top>
      <bottom style="medium">
        <color rgb="FF5B5B5B"/>
      </bottom>
    </border>
    <border>
      <bottom style="thin">
        <color rgb="FFFFFFFF"/>
      </bottom>
    </border>
    <border>
      <left style="thin">
        <color rgb="FF5B5B5B"/>
      </left>
      <top style="thin">
        <color rgb="FF5B5B5B"/>
      </top>
      <bottom style="thin">
        <color rgb="FF5B5B5B"/>
      </bottom>
    </border>
    <border>
      <right style="thin">
        <color rgb="FF5B5B5B"/>
      </right>
      <top style="thin">
        <color rgb="FF5B5B5B"/>
      </top>
      <bottom style="thin">
        <color rgb="FF5B5B5B"/>
      </bottom>
    </border>
    <border>
      <left style="thin">
        <color rgb="FF000000"/>
      </left>
      <right style="thin">
        <color rgb="FF000000"/>
      </right>
      <bottom style="thin">
        <color rgb="FF000000"/>
      </bottom>
    </border>
    <border>
      <left style="thin">
        <color rgb="FF000000"/>
      </left>
      <right style="thin">
        <color rgb="FF000000"/>
      </right>
    </border>
    <border>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bottom style="medium">
        <color rgb="FF000000"/>
      </bottom>
    </border>
    <border>
      <left style="medium">
        <color rgb="FF000000"/>
      </left>
      <top style="medium">
        <color rgb="FF000000"/>
      </top>
      <bottom style="medium">
        <color rgb="FF000000"/>
      </bottom>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top style="thin">
        <color rgb="FF5B5B5B"/>
      </top>
      <bottom style="thin">
        <color rgb="FF5B5B5B"/>
      </bottom>
    </border>
    <border>
      <right style="thin">
        <color rgb="FFF1EBFF"/>
      </right>
      <top style="thin">
        <color rgb="FF5B5B5B"/>
      </top>
      <bottom style="thin">
        <color rgb="FF5B5B5B"/>
      </bottom>
    </border>
    <border>
      <left style="thin">
        <color rgb="FFFFFFFF"/>
      </left>
      <bottom style="thin">
        <color rgb="FF2AA7FF"/>
      </bottom>
    </border>
    <border>
      <left style="thick">
        <color rgb="FF5B5B5B"/>
      </left>
      <top style="thick">
        <color rgb="FF5B5B5B"/>
      </top>
    </border>
    <border>
      <top style="thick">
        <color rgb="FF5B5B5B"/>
      </top>
    </border>
    <border>
      <right style="thick">
        <color rgb="FF5B5B5B"/>
      </right>
      <top style="thick">
        <color rgb="FF5B5B5B"/>
      </top>
    </border>
    <border>
      <left style="thin">
        <color rgb="FFFFEEE4"/>
      </left>
    </border>
    <border>
      <right style="thin">
        <color rgb="FFFFFFFF"/>
      </right>
      <bottom style="thin">
        <color rgb="FFFFFFFF"/>
      </bottom>
    </border>
  </borders>
  <cellStyleXfs count="1">
    <xf borderId="0" fillId="0" fontId="0" numFmtId="0" applyAlignment="1" applyFont="1"/>
  </cellStyleXfs>
  <cellXfs count="301">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1" fillId="2" fontId="1" numFmtId="0" xfId="0" applyAlignment="1" applyBorder="1" applyFont="1">
      <alignment horizontal="center" shrinkToFit="0" vertical="center" wrapText="1"/>
    </xf>
    <xf borderId="1" fillId="2" fontId="1" numFmtId="0" xfId="0" applyAlignment="1" applyBorder="1" applyFont="1">
      <alignment horizontal="center" readingOrder="0" shrinkToFit="0" vertical="center" wrapText="1"/>
    </xf>
    <xf borderId="2" fillId="2" fontId="1" numFmtId="0" xfId="0" applyAlignment="1" applyBorder="1" applyFont="1">
      <alignment horizontal="center" shrinkToFit="0" vertical="center" wrapText="1"/>
    </xf>
    <xf borderId="2" fillId="2" fontId="1" numFmtId="3" xfId="0" applyAlignment="1" applyBorder="1" applyFont="1" applyNumberFormat="1">
      <alignment horizontal="center" readingOrder="0" shrinkToFit="0" vertical="center" wrapText="1"/>
    </xf>
    <xf borderId="2" fillId="2" fontId="1" numFmtId="3" xfId="0" applyAlignment="1" applyBorder="1" applyFont="1" applyNumberFormat="1">
      <alignment horizontal="center" shrinkToFit="0" vertical="center" wrapText="1"/>
    </xf>
    <xf borderId="3" fillId="2" fontId="2" numFmtId="0" xfId="0" applyAlignment="1" applyBorder="1" applyFont="1">
      <alignment vertical="center"/>
    </xf>
    <xf borderId="4" fillId="0" fontId="3" numFmtId="0" xfId="0" applyBorder="1" applyFont="1"/>
    <xf borderId="5" fillId="0" fontId="3" numFmtId="0" xfId="0" applyBorder="1" applyFont="1"/>
    <xf borderId="6" fillId="3" fontId="4" numFmtId="0" xfId="0" applyAlignment="1" applyBorder="1" applyFill="1" applyFont="1">
      <alignment horizontal="right" vertical="center"/>
    </xf>
    <xf borderId="7" fillId="0" fontId="3" numFmtId="0" xfId="0" applyBorder="1" applyFont="1"/>
    <xf borderId="8" fillId="3" fontId="4" numFmtId="0" xfId="0" applyAlignment="1" applyBorder="1" applyFont="1">
      <alignment horizontal="right" readingOrder="0" vertical="center"/>
    </xf>
    <xf borderId="7" fillId="3" fontId="4" numFmtId="0" xfId="0" applyAlignment="1" applyBorder="1" applyFont="1">
      <alignment horizontal="left" readingOrder="0" vertical="center"/>
    </xf>
    <xf borderId="9" fillId="0" fontId="3" numFmtId="0" xfId="0" applyBorder="1" applyFont="1"/>
    <xf borderId="10" fillId="3" fontId="4" numFmtId="0" xfId="0" applyAlignment="1" applyBorder="1" applyFont="1">
      <alignment horizontal="center" readingOrder="0" shrinkToFit="0" vertical="center" wrapText="1"/>
    </xf>
    <xf borderId="11" fillId="3" fontId="4" numFmtId="0" xfId="0" applyAlignment="1" applyBorder="1" applyFont="1">
      <alignment horizontal="center" readingOrder="0" shrinkToFit="0" vertical="center" wrapText="1"/>
    </xf>
    <xf borderId="12" fillId="4" fontId="4" numFmtId="0" xfId="0" applyAlignment="1" applyBorder="1" applyFill="1" applyFont="1">
      <alignment horizontal="center" vertical="center"/>
    </xf>
    <xf borderId="13" fillId="4" fontId="4" numFmtId="0" xfId="0" applyAlignment="1" applyBorder="1" applyFont="1">
      <alignment horizontal="right" vertical="center"/>
    </xf>
    <xf borderId="0" fillId="0" fontId="2" numFmtId="0" xfId="0" applyAlignment="1" applyFont="1">
      <alignment horizontal="center" readingOrder="0" textRotation="90" vertical="center"/>
    </xf>
    <xf borderId="14" fillId="0" fontId="4" numFmtId="0" xfId="0" applyAlignment="1" applyBorder="1" applyFont="1">
      <alignment horizontal="right" vertical="center"/>
    </xf>
    <xf borderId="6" fillId="3" fontId="4" numFmtId="0" xfId="0" applyAlignment="1" applyBorder="1" applyFont="1">
      <alignment horizontal="right" readingOrder="0" vertical="center"/>
    </xf>
    <xf borderId="15" fillId="3" fontId="4" numFmtId="0" xfId="0" applyAlignment="1" applyBorder="1" applyFont="1">
      <alignment horizontal="right" readingOrder="0" shrinkToFit="0" vertical="center" wrapText="0"/>
    </xf>
    <xf borderId="16" fillId="0" fontId="3" numFmtId="0" xfId="0" applyBorder="1" applyFont="1"/>
    <xf borderId="16" fillId="3" fontId="4" numFmtId="0" xfId="0" applyAlignment="1" applyBorder="1" applyFont="1">
      <alignment horizontal="left" readingOrder="0" vertical="center"/>
    </xf>
    <xf borderId="17" fillId="0" fontId="3" numFmtId="0" xfId="0" applyBorder="1" applyFont="1"/>
    <xf borderId="18" fillId="3" fontId="4" numFmtId="0" xfId="0" applyAlignment="1" applyBorder="1" applyFont="1">
      <alignment horizontal="center" readingOrder="0" shrinkToFit="0" vertical="center" wrapText="1"/>
    </xf>
    <xf borderId="19" fillId="3" fontId="4" numFmtId="0" xfId="0" applyAlignment="1" applyBorder="1" applyFont="1">
      <alignment horizontal="center" readingOrder="0" shrinkToFit="0" vertical="center" wrapText="1"/>
    </xf>
    <xf borderId="20" fillId="4" fontId="4" numFmtId="0" xfId="0" applyAlignment="1" applyBorder="1" applyFont="1">
      <alignment horizontal="center" vertical="center"/>
    </xf>
    <xf borderId="21" fillId="4" fontId="4" numFmtId="0" xfId="0" applyAlignment="1" applyBorder="1" applyFont="1">
      <alignment horizontal="right" vertical="center"/>
    </xf>
    <xf borderId="22" fillId="0" fontId="4" numFmtId="0" xfId="0" applyAlignment="1" applyBorder="1" applyFont="1">
      <alignment horizontal="right" vertical="center"/>
    </xf>
    <xf borderId="23" fillId="0" fontId="5" numFmtId="0" xfId="0" applyAlignment="1" applyBorder="1" applyFont="1">
      <alignment horizontal="center" readingOrder="0" shrinkToFit="0" textRotation="90" vertical="center" wrapText="1"/>
    </xf>
    <xf borderId="24" fillId="0" fontId="6" numFmtId="0" xfId="0" applyAlignment="1" applyBorder="1" applyFont="1">
      <alignment vertical="bottom"/>
    </xf>
    <xf borderId="0" fillId="5" fontId="7" numFmtId="0" xfId="0" applyAlignment="1" applyFill="1" applyFont="1">
      <alignment vertical="bottom"/>
    </xf>
    <xf borderId="24" fillId="5" fontId="7" numFmtId="0" xfId="0" applyAlignment="1" applyBorder="1" applyFont="1">
      <alignment vertical="bottom"/>
    </xf>
    <xf borderId="24" fillId="0" fontId="8" numFmtId="0" xfId="0" applyAlignment="1" applyBorder="1" applyFont="1">
      <alignment horizontal="center" readingOrder="0" vertical="bottom"/>
    </xf>
    <xf borderId="24" fillId="0" fontId="8" numFmtId="0" xfId="0" applyAlignment="1" applyBorder="1" applyFont="1">
      <alignment horizontal="center" vertical="bottom"/>
    </xf>
    <xf borderId="25" fillId="0" fontId="8" numFmtId="0" xfId="0" applyAlignment="1" applyBorder="1" applyFont="1">
      <alignment horizontal="center" vertical="center"/>
    </xf>
    <xf borderId="25" fillId="0" fontId="9" numFmtId="164" xfId="0" applyAlignment="1" applyBorder="1" applyFont="1" applyNumberFormat="1">
      <alignment horizontal="center" shrinkToFit="0" vertical="center" wrapText="1"/>
    </xf>
    <xf borderId="25" fillId="0" fontId="10" numFmtId="164" xfId="0" applyAlignment="1" applyBorder="1" applyFont="1" applyNumberFormat="1">
      <alignment horizontal="center" shrinkToFit="0" vertical="center" wrapText="1"/>
    </xf>
    <xf borderId="25" fillId="0" fontId="11" numFmtId="165" xfId="0" applyAlignment="1" applyBorder="1" applyFont="1" applyNumberFormat="1">
      <alignment horizontal="center" shrinkToFit="0" vertical="center" wrapText="1"/>
    </xf>
    <xf borderId="0" fillId="6" fontId="12" numFmtId="0" xfId="0" applyAlignment="1" applyFill="1" applyFont="1">
      <alignment horizontal="center" readingOrder="0" textRotation="90" vertical="center"/>
    </xf>
    <xf borderId="26" fillId="7" fontId="13" numFmtId="0" xfId="0" applyAlignment="1" applyBorder="1" applyFill="1" applyFont="1">
      <alignment readingOrder="0" vertical="center"/>
    </xf>
    <xf borderId="27" fillId="0" fontId="3" numFmtId="0" xfId="0" applyBorder="1" applyFont="1"/>
    <xf borderId="0" fillId="0" fontId="2" numFmtId="166" xfId="0" applyAlignment="1" applyFont="1" applyNumberFormat="1">
      <alignment horizontal="center" readingOrder="0" shrinkToFit="0" vertical="center" wrapText="1"/>
    </xf>
    <xf borderId="23" fillId="0" fontId="3" numFmtId="0" xfId="0" applyBorder="1" applyFont="1"/>
    <xf borderId="24" fillId="0" fontId="7" numFmtId="0" xfId="0" applyAlignment="1" applyBorder="1" applyFont="1">
      <alignment vertical="bottom"/>
    </xf>
    <xf borderId="26" fillId="8" fontId="14" numFmtId="0" xfId="0" applyAlignment="1" applyBorder="1" applyFill="1" applyFont="1">
      <alignment readingOrder="0" vertical="center"/>
    </xf>
    <xf borderId="27" fillId="8" fontId="14" numFmtId="0" xfId="0" applyAlignment="1" applyBorder="1" applyFont="1">
      <alignment horizontal="center" readingOrder="0" vertical="center"/>
    </xf>
    <xf borderId="26" fillId="9" fontId="14" numFmtId="0" xfId="0" applyAlignment="1" applyBorder="1" applyFill="1" applyFont="1">
      <alignment readingOrder="0" vertical="center"/>
    </xf>
    <xf borderId="27" fillId="9" fontId="14" numFmtId="0" xfId="0" applyAlignment="1" applyBorder="1" applyFont="1">
      <alignment horizontal="center" readingOrder="0" vertical="center"/>
    </xf>
    <xf borderId="1" fillId="0" fontId="15" numFmtId="0" xfId="0" applyAlignment="1" applyBorder="1" applyFont="1">
      <alignment readingOrder="0" shrinkToFit="0" vertical="center" wrapText="1"/>
    </xf>
    <xf borderId="1" fillId="0" fontId="7" numFmtId="0" xfId="0" applyAlignment="1" applyBorder="1" applyFont="1">
      <alignment horizontal="center" readingOrder="0" vertical="center"/>
    </xf>
    <xf borderId="1" fillId="0" fontId="7" numFmtId="0" xfId="0" applyAlignment="1" applyBorder="1" applyFont="1">
      <alignment readingOrder="0" vertical="center"/>
    </xf>
    <xf borderId="1" fillId="0" fontId="8" numFmtId="0" xfId="0" applyAlignment="1" applyBorder="1" applyFont="1">
      <alignment horizontal="center" readingOrder="0" vertical="center"/>
    </xf>
    <xf borderId="1" fillId="0" fontId="8" numFmtId="0" xfId="0" applyAlignment="1" applyBorder="1" applyFont="1">
      <alignment horizontal="center" vertical="center"/>
    </xf>
    <xf borderId="1" fillId="0" fontId="9" numFmtId="164" xfId="0" applyAlignment="1" applyBorder="1" applyFont="1" applyNumberFormat="1">
      <alignment horizontal="center" shrinkToFit="0" vertical="center" wrapText="1"/>
    </xf>
    <xf borderId="1" fillId="0" fontId="10" numFmtId="164" xfId="0" applyAlignment="1" applyBorder="1" applyFont="1" applyNumberFormat="1">
      <alignment horizontal="center" shrinkToFit="0" vertical="center" wrapText="1"/>
    </xf>
    <xf borderId="28" fillId="8" fontId="16" numFmtId="0" xfId="0" applyAlignment="1" applyBorder="1" applyFont="1">
      <alignment horizontal="center" readingOrder="0" vertical="center"/>
    </xf>
    <xf borderId="28" fillId="0" fontId="3" numFmtId="0" xfId="0" applyBorder="1" applyFont="1"/>
    <xf borderId="1" fillId="8" fontId="10" numFmtId="164" xfId="0" applyAlignment="1" applyBorder="1" applyFont="1" applyNumberFormat="1">
      <alignment horizontal="center" shrinkToFit="0" vertical="center" wrapText="1"/>
    </xf>
    <xf borderId="1" fillId="8" fontId="17" numFmtId="165" xfId="0" applyAlignment="1" applyBorder="1" applyFont="1" applyNumberFormat="1">
      <alignment horizontal="center" readingOrder="0" shrinkToFit="0" vertical="center" wrapText="1"/>
    </xf>
    <xf borderId="29" fillId="9" fontId="14" numFmtId="0" xfId="0" applyAlignment="1" applyBorder="1" applyFont="1">
      <alignment readingOrder="0" vertical="center"/>
    </xf>
    <xf borderId="30" fillId="0" fontId="3" numFmtId="0" xfId="0" applyBorder="1" applyFont="1"/>
    <xf borderId="31" fillId="9" fontId="14" numFmtId="0" xfId="0" applyAlignment="1" applyBorder="1" applyFont="1">
      <alignment horizontal="center" readingOrder="0" vertical="center"/>
    </xf>
    <xf borderId="32" fillId="8" fontId="16" numFmtId="0" xfId="0" applyAlignment="1" applyBorder="1" applyFont="1">
      <alignment horizontal="center" readingOrder="0" vertical="center"/>
    </xf>
    <xf borderId="32" fillId="0" fontId="3" numFmtId="0" xfId="0" applyBorder="1" applyFont="1"/>
    <xf borderId="1" fillId="8" fontId="10" numFmtId="164" xfId="0" applyAlignment="1" applyBorder="1" applyFont="1" applyNumberFormat="1">
      <alignment horizontal="center" readingOrder="0" shrinkToFit="0" vertical="center" wrapText="1"/>
    </xf>
    <xf borderId="33" fillId="0" fontId="2" numFmtId="0" xfId="0" applyAlignment="1" applyBorder="1" applyFont="1">
      <alignment vertical="center"/>
    </xf>
    <xf borderId="0" fillId="0" fontId="2" numFmtId="0" xfId="0" applyAlignment="1" applyFont="1">
      <alignment vertical="center"/>
    </xf>
    <xf borderId="34" fillId="0" fontId="2" numFmtId="0" xfId="0" applyAlignment="1" applyBorder="1" applyFont="1">
      <alignment vertical="center"/>
    </xf>
    <xf borderId="35" fillId="8" fontId="16" numFmtId="0" xfId="0" applyAlignment="1" applyBorder="1" applyFont="1">
      <alignment horizontal="center" readingOrder="0" vertical="center"/>
    </xf>
    <xf borderId="35" fillId="0" fontId="3" numFmtId="0" xfId="0" applyBorder="1" applyFont="1"/>
    <xf borderId="1" fillId="8" fontId="11" numFmtId="165" xfId="0" applyAlignment="1" applyBorder="1" applyFont="1" applyNumberFormat="1">
      <alignment horizontal="center" shrinkToFit="0" vertical="center" wrapText="1"/>
    </xf>
    <xf borderId="24" fillId="0" fontId="18" numFmtId="0" xfId="0" applyAlignment="1" applyBorder="1" applyFont="1">
      <alignment shrinkToFit="0" vertical="bottom" wrapText="1"/>
    </xf>
    <xf borderId="24" fillId="8" fontId="19" numFmtId="164" xfId="0" applyAlignment="1" applyBorder="1" applyFont="1" applyNumberFormat="1">
      <alignment horizontal="center" shrinkToFit="0" wrapText="1"/>
    </xf>
    <xf borderId="24" fillId="0" fontId="20" numFmtId="0" xfId="0" applyAlignment="1" applyBorder="1" applyFont="1">
      <alignment readingOrder="0" shrinkToFit="0" vertical="bottom" wrapText="1"/>
    </xf>
    <xf borderId="25" fillId="8" fontId="17" numFmtId="165" xfId="0" applyAlignment="1" applyBorder="1" applyFont="1" applyNumberFormat="1">
      <alignment horizontal="center" readingOrder="0" shrinkToFit="0" vertical="center" wrapText="1"/>
    </xf>
    <xf borderId="36" fillId="8" fontId="16" numFmtId="0" xfId="0" applyAlignment="1" applyBorder="1" applyFont="1">
      <alignment horizontal="center" readingOrder="0" vertical="center"/>
    </xf>
    <xf borderId="37" fillId="0" fontId="3" numFmtId="0" xfId="0" applyBorder="1" applyFont="1"/>
    <xf borderId="38" fillId="0" fontId="3" numFmtId="0" xfId="0" applyBorder="1" applyFont="1"/>
    <xf borderId="24" fillId="0" fontId="21" numFmtId="0" xfId="0" applyAlignment="1" applyBorder="1" applyFont="1">
      <alignment shrinkToFit="0" wrapText="1"/>
    </xf>
    <xf borderId="25" fillId="0" fontId="8" numFmtId="0" xfId="0" applyAlignment="1" applyBorder="1" applyFont="1">
      <alignment horizontal="center" readingOrder="0" vertical="center"/>
    </xf>
    <xf borderId="25" fillId="0" fontId="8" numFmtId="0" xfId="0" applyAlignment="1" applyBorder="1" applyFont="1">
      <alignment readingOrder="0" vertical="center"/>
    </xf>
    <xf borderId="24" fillId="0" fontId="22" numFmtId="0" xfId="0" applyAlignment="1" applyBorder="1" applyFont="1">
      <alignment shrinkToFit="0" wrapText="1"/>
    </xf>
    <xf borderId="1" fillId="0" fontId="8" numFmtId="0" xfId="0" applyAlignment="1" applyBorder="1" applyFont="1">
      <alignment vertical="center"/>
    </xf>
    <xf borderId="24" fillId="0" fontId="22" numFmtId="0" xfId="0" applyAlignment="1" applyBorder="1" applyFont="1">
      <alignment shrinkToFit="0" wrapText="1"/>
    </xf>
    <xf borderId="39" fillId="0" fontId="22" numFmtId="0" xfId="0" applyAlignment="1" applyBorder="1" applyFont="1">
      <alignment shrinkToFit="0" wrapText="1"/>
    </xf>
    <xf borderId="2" fillId="0" fontId="8" numFmtId="0" xfId="0" applyAlignment="1" applyBorder="1" applyFont="1">
      <alignment horizontal="center" readingOrder="0" vertical="center"/>
    </xf>
    <xf borderId="2" fillId="0" fontId="8" numFmtId="0" xfId="0" applyAlignment="1" applyBorder="1" applyFont="1">
      <alignment horizontal="center" vertical="center"/>
    </xf>
    <xf borderId="2" fillId="0" fontId="8" numFmtId="0" xfId="0" applyAlignment="1" applyBorder="1" applyFont="1">
      <alignment vertical="center"/>
    </xf>
    <xf borderId="2" fillId="0" fontId="9" numFmtId="164" xfId="0" applyAlignment="1" applyBorder="1" applyFont="1" applyNumberFormat="1">
      <alignment horizontal="center" shrinkToFit="0" vertical="center" wrapText="1"/>
    </xf>
    <xf borderId="2" fillId="0" fontId="10" numFmtId="164" xfId="0" applyAlignment="1" applyBorder="1" applyFont="1" applyNumberFormat="1">
      <alignment horizontal="center" shrinkToFit="0" vertical="center" wrapText="1"/>
    </xf>
    <xf borderId="25" fillId="0" fontId="3" numFmtId="0" xfId="0" applyBorder="1" applyFont="1"/>
    <xf borderId="40" fillId="3" fontId="23" numFmtId="0" xfId="0" applyAlignment="1" applyBorder="1" applyFont="1">
      <alignment horizontal="center" readingOrder="0" shrinkToFit="0" vertical="center" wrapText="1"/>
    </xf>
    <xf borderId="41" fillId="3" fontId="4" numFmtId="0" xfId="0" applyAlignment="1" applyBorder="1" applyFont="1">
      <alignment horizontal="center" vertical="center"/>
    </xf>
    <xf borderId="41" fillId="3" fontId="4" numFmtId="164" xfId="0" applyAlignment="1" applyBorder="1" applyFont="1" applyNumberFormat="1">
      <alignment horizontal="center" vertical="center"/>
    </xf>
    <xf borderId="42" fillId="3" fontId="4" numFmtId="165" xfId="0" applyAlignment="1" applyBorder="1" applyFont="1" applyNumberFormat="1">
      <alignment horizontal="center" vertical="center"/>
    </xf>
    <xf borderId="0" fillId="0" fontId="22" numFmtId="0" xfId="0" applyAlignment="1" applyFont="1">
      <alignment shrinkToFit="0" wrapText="1"/>
    </xf>
    <xf borderId="1" fillId="0" fontId="11" numFmtId="165" xfId="0" applyAlignment="1" applyBorder="1" applyFont="1" applyNumberFormat="1">
      <alignment horizontal="center" shrinkToFit="0" vertical="center" wrapText="1"/>
    </xf>
    <xf borderId="0" fillId="3" fontId="12" numFmtId="0" xfId="0" applyAlignment="1" applyFont="1">
      <alignment horizontal="center" readingOrder="0" textRotation="90" vertical="center"/>
    </xf>
    <xf borderId="24" fillId="0" fontId="22" numFmtId="0" xfId="0" applyAlignment="1" applyBorder="1" applyFont="1">
      <alignment readingOrder="0" shrinkToFit="0" wrapText="1"/>
    </xf>
    <xf borderId="1" fillId="0" fontId="21" numFmtId="0" xfId="0" applyAlignment="1" applyBorder="1" applyFont="1">
      <alignment readingOrder="0" shrinkToFit="0" vertical="center" wrapText="1"/>
    </xf>
    <xf borderId="1" fillId="0" fontId="24" numFmtId="0" xfId="0" applyAlignment="1" applyBorder="1" applyFont="1">
      <alignment readingOrder="0" shrinkToFit="0" vertical="center" wrapText="1"/>
    </xf>
    <xf borderId="41" fillId="3" fontId="4" numFmtId="165" xfId="0" applyAlignment="1" applyBorder="1" applyFont="1" applyNumberFormat="1">
      <alignment horizontal="center" vertical="center"/>
    </xf>
    <xf borderId="0" fillId="10" fontId="12" numFmtId="0" xfId="0" applyAlignment="1" applyFill="1" applyFont="1">
      <alignment horizontal="center" readingOrder="0" textRotation="90" vertical="center"/>
    </xf>
    <xf borderId="33" fillId="0" fontId="2" numFmtId="0" xfId="0" applyBorder="1" applyFont="1"/>
    <xf borderId="0" fillId="0" fontId="2" numFmtId="3" xfId="0" applyAlignment="1" applyFont="1" applyNumberFormat="1">
      <alignment vertical="center"/>
    </xf>
    <xf borderId="43" fillId="0" fontId="2" numFmtId="0" xfId="0" applyBorder="1" applyFont="1"/>
    <xf borderId="0" fillId="0" fontId="2" numFmtId="0" xfId="0" applyAlignment="1" applyFont="1">
      <alignment shrinkToFit="0" wrapText="1"/>
    </xf>
    <xf borderId="44" fillId="2" fontId="24" numFmtId="1" xfId="0" applyAlignment="1" applyBorder="1" applyFont="1" applyNumberFormat="1">
      <alignment horizontal="right" readingOrder="0" shrinkToFit="0" wrapText="1"/>
    </xf>
    <xf borderId="45" fillId="0" fontId="3" numFmtId="0" xfId="0" applyBorder="1" applyFont="1"/>
    <xf borderId="1" fillId="2" fontId="24" numFmtId="1" xfId="0" applyAlignment="1" applyBorder="1" applyFont="1" applyNumberFormat="1">
      <alignment horizontal="center" shrinkToFit="0" wrapText="1"/>
    </xf>
    <xf borderId="1" fillId="2" fontId="24" numFmtId="164" xfId="0" applyAlignment="1" applyBorder="1" applyFont="1" applyNumberFormat="1">
      <alignment horizontal="center" shrinkToFit="0" wrapText="1"/>
    </xf>
    <xf borderId="1" fillId="2" fontId="24" numFmtId="167" xfId="0" applyAlignment="1" applyBorder="1" applyFont="1" applyNumberFormat="1">
      <alignment horizontal="center" shrinkToFit="0" wrapText="1"/>
    </xf>
    <xf borderId="44" fillId="11" fontId="4" numFmtId="1" xfId="0" applyAlignment="1" applyBorder="1" applyFill="1" applyFont="1" applyNumberFormat="1">
      <alignment horizontal="right" readingOrder="0" shrinkToFit="0" wrapText="1"/>
    </xf>
    <xf borderId="1" fillId="10" fontId="4" numFmtId="1" xfId="0" applyAlignment="1" applyBorder="1" applyFont="1" applyNumberFormat="1">
      <alignment horizontal="center" shrinkToFit="0" wrapText="1"/>
    </xf>
    <xf borderId="1" fillId="10" fontId="4" numFmtId="164" xfId="0" applyAlignment="1" applyBorder="1" applyFont="1" applyNumberFormat="1">
      <alignment horizontal="center" shrinkToFit="0" wrapText="1"/>
    </xf>
    <xf borderId="1" fillId="10" fontId="4" numFmtId="2" xfId="0" applyAlignment="1" applyBorder="1" applyFont="1" applyNumberFormat="1">
      <alignment horizontal="center" shrinkToFit="0" wrapText="1"/>
    </xf>
    <xf borderId="0" fillId="0" fontId="2" numFmtId="0" xfId="0" applyAlignment="1" applyFont="1">
      <alignment shrinkToFit="0" vertical="center" wrapText="1"/>
    </xf>
    <xf borderId="0" fillId="12" fontId="4" numFmtId="0" xfId="0" applyAlignment="1" applyFill="1" applyFont="1">
      <alignment horizontal="center" readingOrder="0" shrinkToFit="0" vertical="center" wrapText="1"/>
    </xf>
    <xf borderId="24" fillId="0" fontId="2" numFmtId="0" xfId="0" applyAlignment="1" applyBorder="1" applyFont="1">
      <alignment horizontal="center" readingOrder="0" shrinkToFit="0" vertical="center" wrapText="1"/>
    </xf>
    <xf borderId="24" fillId="0" fontId="7" numFmtId="0" xfId="0" applyAlignment="1" applyBorder="1" applyFont="1">
      <alignment horizontal="center" shrinkToFit="0" vertical="center" wrapText="1"/>
    </xf>
    <xf borderId="24" fillId="0" fontId="25" numFmtId="0" xfId="0" applyAlignment="1" applyBorder="1" applyFont="1">
      <alignment horizontal="center" readingOrder="0" shrinkToFit="0" vertical="center" wrapText="1"/>
    </xf>
    <xf borderId="0" fillId="0" fontId="2" numFmtId="0" xfId="0" applyAlignment="1" applyFont="1">
      <alignment horizontal="center" readingOrder="0" shrinkToFit="0" vertical="center" wrapText="1"/>
    </xf>
    <xf borderId="39" fillId="12" fontId="4" numFmtId="0" xfId="0" applyAlignment="1" applyBorder="1" applyFont="1">
      <alignment horizontal="center" readingOrder="0" shrinkToFit="0" vertical="center" wrapText="1"/>
    </xf>
    <xf borderId="36" fillId="0" fontId="2" numFmtId="0" xfId="0" applyAlignment="1" applyBorder="1" applyFont="1">
      <alignment horizontal="center" readingOrder="0" shrinkToFit="0" vertical="center" wrapText="1"/>
    </xf>
    <xf borderId="12" fillId="0" fontId="25" numFmtId="0" xfId="0" applyAlignment="1" applyBorder="1" applyFont="1">
      <alignment horizontal="center" readingOrder="0" shrinkToFit="0" vertical="center" wrapText="1"/>
    </xf>
    <xf borderId="14" fillId="0" fontId="3" numFmtId="0" xfId="0" applyBorder="1" applyFont="1"/>
    <xf borderId="39" fillId="0" fontId="25" numFmtId="0" xfId="0" applyAlignment="1" applyBorder="1" applyFont="1">
      <alignment horizontal="center" readingOrder="0" shrinkToFit="0" vertical="center" wrapText="1"/>
    </xf>
    <xf borderId="46" fillId="12" fontId="4" numFmtId="0" xfId="0" applyAlignment="1" applyBorder="1" applyFont="1">
      <alignment horizontal="center" readingOrder="0" shrinkToFit="0" vertical="center" wrapText="1"/>
    </xf>
    <xf borderId="36" fillId="0" fontId="26" numFmtId="0" xfId="0" applyAlignment="1" applyBorder="1" applyFont="1">
      <alignment horizontal="center" readingOrder="0" shrinkToFit="0" vertical="center" wrapText="1"/>
    </xf>
    <xf borderId="20" fillId="0" fontId="3" numFmtId="0" xfId="0" applyBorder="1" applyFont="1"/>
    <xf borderId="22" fillId="0" fontId="3" numFmtId="0" xfId="0" applyBorder="1" applyFont="1"/>
    <xf borderId="46" fillId="0" fontId="3" numFmtId="0" xfId="0" applyBorder="1" applyFont="1"/>
    <xf borderId="0" fillId="13" fontId="27" numFmtId="0" xfId="0" applyAlignment="1" applyFill="1" applyFont="1">
      <alignment horizontal="left" readingOrder="0" shrinkToFit="0" textRotation="90" vertical="center" wrapText="1"/>
    </xf>
    <xf borderId="24" fillId="14" fontId="28" numFmtId="0" xfId="0" applyAlignment="1" applyBorder="1" applyFill="1" applyFont="1">
      <alignment horizontal="left" shrinkToFit="0" vertical="center" wrapText="1"/>
    </xf>
    <xf borderId="24" fillId="0" fontId="29" numFmtId="0" xfId="0" applyAlignment="1" applyBorder="1" applyFont="1">
      <alignment horizontal="center" readingOrder="0" shrinkToFit="0" vertical="center" wrapText="1"/>
    </xf>
    <xf borderId="24" fillId="0" fontId="29" numFmtId="0" xfId="0" applyAlignment="1" applyBorder="1" applyFont="1">
      <alignment horizontal="center" shrinkToFit="0" vertical="center" wrapText="1"/>
    </xf>
    <xf borderId="39" fillId="0" fontId="2" numFmtId="0" xfId="0" applyAlignment="1" applyBorder="1" applyFont="1">
      <alignment horizontal="center" readingOrder="0" shrinkToFit="0" vertical="center" wrapText="1"/>
    </xf>
    <xf borderId="47" fillId="0" fontId="3" numFmtId="0" xfId="0" applyBorder="1" applyFont="1"/>
    <xf borderId="0" fillId="0" fontId="30" numFmtId="0" xfId="0" applyAlignment="1" applyFont="1">
      <alignment readingOrder="0" shrinkToFit="0" wrapText="1"/>
    </xf>
    <xf borderId="24" fillId="15" fontId="31" numFmtId="0" xfId="0" applyAlignment="1" applyBorder="1" applyFill="1" applyFont="1">
      <alignment horizontal="left" shrinkToFit="0" vertical="center" wrapText="1"/>
    </xf>
    <xf borderId="24" fillId="0" fontId="32" numFmtId="0" xfId="0" applyAlignment="1" applyBorder="1" applyFont="1">
      <alignment horizontal="left" shrinkToFit="0" vertical="center" wrapText="1"/>
    </xf>
    <xf borderId="0" fillId="14" fontId="2" numFmtId="0" xfId="0" applyFont="1"/>
    <xf borderId="0" fillId="0" fontId="2" numFmtId="0" xfId="0" applyAlignment="1" applyFont="1">
      <alignment readingOrder="0"/>
    </xf>
    <xf borderId="0" fillId="15" fontId="2" numFmtId="0" xfId="0" applyFont="1"/>
    <xf borderId="48" fillId="0" fontId="3" numFmtId="0" xfId="0" applyBorder="1" applyFont="1"/>
    <xf borderId="49" fillId="0" fontId="33" numFmtId="0" xfId="0" applyAlignment="1" applyBorder="1" applyFont="1">
      <alignment horizontal="left" shrinkToFit="0" vertical="center" wrapText="1"/>
    </xf>
    <xf borderId="49" fillId="0" fontId="29" numFmtId="0" xfId="0" applyAlignment="1" applyBorder="1" applyFont="1">
      <alignment horizontal="center" shrinkToFit="0" vertical="center" wrapText="1"/>
    </xf>
    <xf borderId="49" fillId="0" fontId="29" numFmtId="0" xfId="0" applyAlignment="1" applyBorder="1" applyFont="1">
      <alignment horizontal="center" readingOrder="0" shrinkToFit="0" vertical="center" wrapText="1"/>
    </xf>
    <xf borderId="0" fillId="16" fontId="34" numFmtId="0" xfId="0" applyAlignment="1" applyFill="1" applyFont="1">
      <alignment horizontal="left" readingOrder="0" shrinkToFit="0" textRotation="90" vertical="center" wrapText="1"/>
    </xf>
    <xf borderId="46" fillId="16" fontId="35" numFmtId="0" xfId="0" applyAlignment="1" applyBorder="1" applyFont="1">
      <alignment horizontal="left" shrinkToFit="0" vertical="center" wrapText="1"/>
    </xf>
    <xf borderId="46" fillId="0" fontId="29" numFmtId="0" xfId="0" applyAlignment="1" applyBorder="1" applyFont="1">
      <alignment horizontal="center" shrinkToFit="0" vertical="center" wrapText="1"/>
    </xf>
    <xf borderId="46" fillId="0" fontId="29" numFmtId="0" xfId="0" applyAlignment="1" applyBorder="1" applyFont="1">
      <alignment horizontal="center" readingOrder="0" shrinkToFit="0" vertical="center" wrapText="1"/>
    </xf>
    <xf borderId="24" fillId="16" fontId="36" numFmtId="0" xfId="0" applyAlignment="1" applyBorder="1" applyFont="1">
      <alignment horizontal="left" shrinkToFit="0" vertical="center" wrapText="1"/>
    </xf>
    <xf borderId="49" fillId="16" fontId="37" numFmtId="0" xfId="0" applyAlignment="1" applyBorder="1" applyFont="1">
      <alignment horizontal="left" shrinkToFit="0" vertical="center" wrapText="1"/>
    </xf>
    <xf borderId="50" fillId="0" fontId="3" numFmtId="0" xfId="0" applyBorder="1" applyFont="1"/>
    <xf borderId="0" fillId="17" fontId="38" numFmtId="0" xfId="0" applyAlignment="1" applyFill="1" applyFont="1">
      <alignment horizontal="left" readingOrder="0" shrinkToFit="0" textRotation="90" vertical="center" wrapText="1"/>
    </xf>
    <xf borderId="46" fillId="17" fontId="39" numFmtId="0" xfId="0" applyAlignment="1" applyBorder="1" applyFont="1">
      <alignment horizontal="left" shrinkToFit="0" vertical="center" wrapText="1"/>
    </xf>
    <xf borderId="47" fillId="0" fontId="2" numFmtId="0" xfId="0" applyAlignment="1" applyBorder="1" applyFont="1">
      <alignment horizontal="center" readingOrder="0" shrinkToFit="0" vertical="center" wrapText="1"/>
    </xf>
    <xf borderId="24" fillId="17" fontId="40" numFmtId="0" xfId="0" applyAlignment="1" applyBorder="1" applyFont="1">
      <alignment horizontal="left" shrinkToFit="0" vertical="center" wrapText="1"/>
    </xf>
    <xf borderId="49" fillId="17" fontId="41" numFmtId="0" xfId="0" applyAlignment="1" applyBorder="1" applyFont="1">
      <alignment horizontal="left" shrinkToFit="0" vertical="center" wrapText="1"/>
    </xf>
    <xf borderId="51" fillId="0" fontId="42" numFmtId="0" xfId="0" applyAlignment="1" applyBorder="1" applyFont="1">
      <alignment horizontal="center" readingOrder="0" shrinkToFit="0" vertical="center" wrapText="1"/>
    </xf>
    <xf borderId="52" fillId="0" fontId="3" numFmtId="0" xfId="0" applyBorder="1" applyFont="1"/>
    <xf borderId="53" fillId="0" fontId="42" numFmtId="0" xfId="0" applyAlignment="1" applyBorder="1" applyFont="1">
      <alignment horizontal="center" shrinkToFit="0" vertical="center" wrapText="1"/>
    </xf>
    <xf borderId="53" fillId="0" fontId="43" numFmtId="0" xfId="0" applyAlignment="1" applyBorder="1" applyFont="1">
      <alignment horizontal="center" shrinkToFit="0" vertical="center" wrapText="1"/>
    </xf>
    <xf borderId="54" fillId="0" fontId="43" numFmtId="0" xfId="0" applyAlignment="1" applyBorder="1" applyFont="1">
      <alignment horizontal="center" shrinkToFit="0" vertical="center" wrapText="1"/>
    </xf>
    <xf borderId="0" fillId="0" fontId="44" numFmtId="0" xfId="0" applyAlignment="1" applyFont="1">
      <alignment horizontal="center" readingOrder="0"/>
    </xf>
    <xf borderId="0" fillId="0" fontId="45" numFmtId="0" xfId="0" applyAlignment="1" applyFont="1">
      <alignment horizontal="center" readingOrder="0"/>
    </xf>
    <xf borderId="1" fillId="2" fontId="1" numFmtId="3" xfId="0" applyAlignment="1" applyBorder="1" applyFont="1" applyNumberFormat="1">
      <alignment horizontal="center" shrinkToFit="0" vertical="center" wrapText="1"/>
    </xf>
    <xf borderId="44" fillId="2" fontId="2" numFmtId="0" xfId="0" applyAlignment="1" applyBorder="1" applyFont="1">
      <alignment vertical="center"/>
    </xf>
    <xf borderId="55" fillId="0" fontId="3" numFmtId="0" xfId="0" applyBorder="1" applyFont="1"/>
    <xf borderId="56" fillId="0" fontId="3" numFmtId="0" xfId="0" applyBorder="1" applyFont="1"/>
    <xf borderId="55" fillId="18" fontId="46" numFmtId="0" xfId="0" applyAlignment="1" applyBorder="1" applyFill="1" applyFont="1">
      <alignment horizontal="center" readingOrder="0" vertical="center"/>
    </xf>
    <xf borderId="44" fillId="3" fontId="46" numFmtId="0" xfId="0" applyAlignment="1" applyBorder="1" applyFont="1">
      <alignment horizontal="center" readingOrder="0" vertical="center"/>
    </xf>
    <xf borderId="44" fillId="18" fontId="46" numFmtId="0" xfId="0" applyAlignment="1" applyBorder="1" applyFont="1">
      <alignment horizontal="center" readingOrder="0" vertical="center"/>
    </xf>
    <xf borderId="8" fillId="3" fontId="4" numFmtId="0" xfId="0" applyAlignment="1" applyBorder="1" applyFont="1">
      <alignment horizontal="right" vertical="center"/>
    </xf>
    <xf borderId="10" fillId="3" fontId="4" numFmtId="0" xfId="0" applyAlignment="1" applyBorder="1" applyFont="1">
      <alignment horizontal="center" shrinkToFit="0" vertical="center" wrapText="1"/>
    </xf>
    <xf borderId="33" fillId="3" fontId="4" numFmtId="0" xfId="0" applyAlignment="1" applyBorder="1" applyFont="1">
      <alignment horizontal="right" vertical="center"/>
    </xf>
    <xf borderId="34" fillId="0" fontId="3" numFmtId="0" xfId="0" applyBorder="1" applyFont="1"/>
    <xf borderId="0" fillId="8" fontId="2" numFmtId="0" xfId="0" applyAlignment="1" applyFont="1">
      <alignment vertical="center"/>
    </xf>
    <xf borderId="0" fillId="8" fontId="14" numFmtId="0" xfId="0" applyAlignment="1" applyFont="1">
      <alignment horizontal="right" readingOrder="0" vertical="center"/>
    </xf>
    <xf borderId="0" fillId="6" fontId="47" numFmtId="0" xfId="0" applyAlignment="1" applyFont="1">
      <alignment horizontal="center" readingOrder="0" vertical="center"/>
    </xf>
    <xf borderId="0" fillId="17" fontId="47" numFmtId="0" xfId="0" applyAlignment="1" applyFont="1">
      <alignment horizontal="center" readingOrder="0" vertical="center"/>
    </xf>
    <xf borderId="0" fillId="10" fontId="47" numFmtId="0" xfId="0" applyAlignment="1" applyFont="1">
      <alignment horizontal="center" readingOrder="0"/>
    </xf>
    <xf borderId="15" fillId="3" fontId="4" numFmtId="0" xfId="0" applyAlignment="1" applyBorder="1" applyFont="1">
      <alignment horizontal="right" readingOrder="0" vertical="center"/>
    </xf>
    <xf borderId="57" fillId="0" fontId="3" numFmtId="0" xfId="0" applyBorder="1" applyFont="1"/>
    <xf borderId="0" fillId="8" fontId="2" numFmtId="168" xfId="0" applyAlignment="1" applyFont="1" applyNumberFormat="1">
      <alignment readingOrder="0"/>
    </xf>
    <xf borderId="0" fillId="0" fontId="2" numFmtId="168" xfId="0" applyAlignment="1" applyFont="1" applyNumberFormat="1">
      <alignment readingOrder="0"/>
    </xf>
    <xf borderId="0" fillId="9" fontId="2" numFmtId="168" xfId="0" applyAlignment="1" applyFont="1" applyNumberFormat="1">
      <alignment readingOrder="0"/>
    </xf>
    <xf borderId="25" fillId="0" fontId="48" numFmtId="0" xfId="0" applyAlignment="1" applyBorder="1" applyFont="1">
      <alignment readingOrder="0" shrinkToFit="0" vertical="center" wrapText="1"/>
    </xf>
    <xf borderId="25" fillId="0" fontId="7" numFmtId="0" xfId="0" applyAlignment="1" applyBorder="1" applyFont="1">
      <alignment horizontal="center" readingOrder="0" vertical="center"/>
    </xf>
    <xf borderId="25" fillId="0" fontId="7" numFmtId="0" xfId="0" applyAlignment="1" applyBorder="1" applyFont="1">
      <alignment readingOrder="0" vertical="center"/>
    </xf>
    <xf borderId="0" fillId="6" fontId="12" numFmtId="0" xfId="0" applyAlignment="1" applyFont="1">
      <alignment horizontal="center" readingOrder="0" vertical="center"/>
    </xf>
    <xf borderId="58" fillId="7" fontId="13" numFmtId="0" xfId="0" applyAlignment="1" applyBorder="1" applyFont="1">
      <alignment readingOrder="0" vertical="center"/>
    </xf>
    <xf borderId="59" fillId="0" fontId="3" numFmtId="0" xfId="0" applyBorder="1" applyFont="1"/>
    <xf borderId="60" fillId="0" fontId="3" numFmtId="0" xfId="0" applyBorder="1" applyFont="1"/>
    <xf borderId="0" fillId="5" fontId="14" numFmtId="0" xfId="0" applyAlignment="1" applyFont="1">
      <alignment readingOrder="0" vertical="center"/>
    </xf>
    <xf borderId="0" fillId="9" fontId="14" numFmtId="0" xfId="0" applyAlignment="1" applyFont="1">
      <alignment readingOrder="0" vertical="center"/>
    </xf>
    <xf borderId="0" fillId="9" fontId="2" numFmtId="0" xfId="0" applyAlignment="1" applyFont="1">
      <alignment vertical="center"/>
    </xf>
    <xf borderId="0" fillId="8" fontId="14" numFmtId="0" xfId="0" applyAlignment="1" applyFont="1">
      <alignment readingOrder="0" vertical="center"/>
    </xf>
    <xf borderId="0" fillId="5" fontId="2" numFmtId="0" xfId="0" applyAlignment="1" applyFont="1">
      <alignment vertical="center"/>
    </xf>
    <xf borderId="0" fillId="8" fontId="49" numFmtId="0" xfId="0" applyAlignment="1" applyFont="1">
      <alignment readingOrder="0" textRotation="90" vertical="center"/>
    </xf>
    <xf borderId="24" fillId="0" fontId="50" numFmtId="0" xfId="0" applyAlignment="1" applyBorder="1" applyFont="1">
      <alignment shrinkToFit="0" wrapText="1"/>
    </xf>
    <xf borderId="1" fillId="0" fontId="8" numFmtId="0" xfId="0" applyAlignment="1" applyBorder="1" applyFont="1">
      <alignment readingOrder="0" vertical="center"/>
    </xf>
    <xf borderId="0" fillId="5" fontId="51" numFmtId="0" xfId="0" applyAlignment="1" applyFont="1">
      <alignment horizontal="center" readingOrder="0" vertical="center"/>
    </xf>
    <xf borderId="0" fillId="2" fontId="52" numFmtId="0" xfId="0" applyAlignment="1" applyFont="1">
      <alignment horizontal="center" readingOrder="0" textRotation="90" vertical="center"/>
    </xf>
    <xf borderId="0" fillId="5" fontId="52" numFmtId="0" xfId="0" applyAlignment="1" applyFont="1">
      <alignment horizontal="center" readingOrder="0" textRotation="90" vertical="center"/>
    </xf>
    <xf borderId="0" fillId="5" fontId="53" numFmtId="0" xfId="0" applyAlignment="1" applyFont="1">
      <alignment horizontal="left" readingOrder="0" shrinkToFit="0" vertical="center" wrapText="0"/>
    </xf>
    <xf borderId="58" fillId="7" fontId="13" numFmtId="0" xfId="0" applyAlignment="1" applyBorder="1" applyFont="1">
      <alignment horizontal="left" readingOrder="0"/>
    </xf>
    <xf borderId="0" fillId="5" fontId="54" numFmtId="0" xfId="0" applyAlignment="1" applyFont="1">
      <alignment horizontal="left" readingOrder="0" vertical="center"/>
    </xf>
    <xf borderId="26" fillId="5" fontId="55" numFmtId="0" xfId="0" applyAlignment="1" applyBorder="1" applyFont="1">
      <alignment horizontal="left" readingOrder="0"/>
    </xf>
    <xf borderId="26" fillId="5" fontId="49" numFmtId="0" xfId="0" applyBorder="1" applyFont="1"/>
    <xf borderId="61" fillId="5" fontId="14" numFmtId="0" xfId="0" applyAlignment="1" applyBorder="1" applyFont="1">
      <alignment readingOrder="0" vertical="center"/>
    </xf>
    <xf borderId="27" fillId="5" fontId="14" numFmtId="169" xfId="0" applyAlignment="1" applyBorder="1" applyFont="1" applyNumberFormat="1">
      <alignment readingOrder="0" vertical="center"/>
    </xf>
    <xf borderId="26" fillId="9" fontId="14" numFmtId="0" xfId="0" applyAlignment="1" applyBorder="1" applyFont="1">
      <alignment horizontal="left" readingOrder="0"/>
    </xf>
    <xf borderId="26" fillId="9" fontId="49" numFmtId="0" xfId="0" applyBorder="1" applyFont="1"/>
    <xf borderId="0" fillId="9" fontId="14" numFmtId="0" xfId="0" applyAlignment="1" applyFont="1">
      <alignment readingOrder="0"/>
    </xf>
    <xf borderId="0" fillId="9" fontId="14" numFmtId="0" xfId="0" applyAlignment="1" applyFont="1">
      <alignment horizontal="center" readingOrder="0"/>
    </xf>
    <xf borderId="27" fillId="9" fontId="14" numFmtId="0" xfId="0" applyAlignment="1" applyBorder="1" applyFont="1">
      <alignment horizontal="center" readingOrder="0"/>
    </xf>
    <xf borderId="0" fillId="2" fontId="2" numFmtId="0" xfId="0" applyAlignment="1" applyFont="1">
      <alignment vertical="center"/>
    </xf>
    <xf borderId="0" fillId="2" fontId="56" numFmtId="0" xfId="0" applyAlignment="1" applyFont="1">
      <alignment horizontal="center" readingOrder="0" vertical="center"/>
    </xf>
    <xf borderId="25" fillId="0" fontId="8" numFmtId="0" xfId="0" applyAlignment="1" applyBorder="1" applyFont="1">
      <alignment vertical="center"/>
    </xf>
    <xf borderId="0" fillId="9" fontId="49" numFmtId="0" xfId="0" applyAlignment="1" applyFont="1">
      <alignment readingOrder="0"/>
    </xf>
    <xf borderId="27" fillId="9" fontId="49" numFmtId="164" xfId="0" applyBorder="1" applyFont="1" applyNumberFormat="1"/>
    <xf borderId="29" fillId="7" fontId="13" numFmtId="0" xfId="0" applyAlignment="1" applyBorder="1" applyFont="1">
      <alignment horizontal="right" readingOrder="0"/>
    </xf>
    <xf borderId="31" fillId="7" fontId="13" numFmtId="164" xfId="0" applyBorder="1" applyFont="1" applyNumberFormat="1"/>
    <xf borderId="59" fillId="7" fontId="2" numFmtId="0" xfId="0" applyAlignment="1" applyBorder="1" applyFont="1">
      <alignment vertical="center"/>
    </xf>
    <xf borderId="60" fillId="7" fontId="2" numFmtId="0" xfId="0" applyAlignment="1" applyBorder="1" applyFont="1">
      <alignment vertical="center"/>
    </xf>
    <xf borderId="0" fillId="5" fontId="2" numFmtId="0" xfId="0" applyAlignment="1" applyFont="1">
      <alignment readingOrder="0" vertical="center"/>
    </xf>
    <xf borderId="26" fillId="8" fontId="49" numFmtId="0" xfId="0" applyAlignment="1" applyBorder="1" applyFont="1">
      <alignment vertical="center"/>
    </xf>
    <xf borderId="0" fillId="8" fontId="49" numFmtId="0" xfId="0" applyAlignment="1" applyFont="1">
      <alignment readingOrder="0" vertical="center"/>
    </xf>
    <xf borderId="0" fillId="8" fontId="49" numFmtId="0" xfId="0" applyFont="1"/>
    <xf borderId="0" fillId="8" fontId="49" numFmtId="0" xfId="0" applyAlignment="1" applyFont="1">
      <alignment vertical="center"/>
    </xf>
    <xf borderId="27" fillId="8" fontId="14" numFmtId="169" xfId="0" applyAlignment="1" applyBorder="1" applyFont="1" applyNumberFormat="1">
      <alignment readingOrder="0" vertical="center"/>
    </xf>
    <xf borderId="27" fillId="8" fontId="14" numFmtId="0" xfId="0" applyAlignment="1" applyBorder="1" applyFont="1">
      <alignment readingOrder="0" vertical="center"/>
    </xf>
    <xf borderId="29" fillId="8" fontId="49" numFmtId="0" xfId="0" applyAlignment="1" applyBorder="1" applyFont="1">
      <alignment vertical="center"/>
    </xf>
    <xf borderId="30" fillId="8" fontId="49" numFmtId="0" xfId="0" applyAlignment="1" applyBorder="1" applyFont="1">
      <alignment readingOrder="0" vertical="center"/>
    </xf>
    <xf borderId="30" fillId="8" fontId="49" numFmtId="0" xfId="0" applyBorder="1" applyFont="1"/>
    <xf borderId="30" fillId="8" fontId="49" numFmtId="0" xfId="0" applyAlignment="1" applyBorder="1" applyFont="1">
      <alignment vertical="center"/>
    </xf>
    <xf borderId="31" fillId="8" fontId="14" numFmtId="0" xfId="0" applyAlignment="1" applyBorder="1" applyFont="1">
      <alignment readingOrder="0" vertical="center"/>
    </xf>
    <xf borderId="33" fillId="0" fontId="3" numFmtId="0" xfId="0" applyBorder="1" applyFont="1"/>
    <xf borderId="44" fillId="10" fontId="4" numFmtId="1" xfId="0" applyAlignment="1" applyBorder="1" applyFont="1" applyNumberFormat="1">
      <alignment horizontal="right" readingOrder="0" shrinkToFit="0" wrapText="1"/>
    </xf>
    <xf borderId="11" fillId="0" fontId="3" numFmtId="0" xfId="0" applyBorder="1" applyFont="1"/>
    <xf borderId="43" fillId="0" fontId="3" numFmtId="0" xfId="0" applyBorder="1" applyFont="1"/>
    <xf borderId="62" fillId="0" fontId="3" numFmtId="0" xfId="0" applyBorder="1" applyFont="1"/>
    <xf borderId="0" fillId="0" fontId="25" numFmtId="0" xfId="0" applyAlignment="1" applyFont="1">
      <alignment readingOrder="0"/>
    </xf>
    <xf borderId="0" fillId="0" fontId="14" numFmtId="0" xfId="0" applyAlignment="1" applyFont="1">
      <alignment readingOrder="0" shrinkToFit="0" vertical="top" wrapText="1"/>
    </xf>
    <xf borderId="0" fillId="0" fontId="14" numFmtId="0" xfId="0" applyAlignment="1" applyFont="1">
      <alignment readingOrder="0" shrinkToFit="0" wrapText="1"/>
    </xf>
    <xf borderId="0" fillId="0" fontId="2" numFmtId="3" xfId="0" applyAlignment="1" applyFont="1" applyNumberFormat="1">
      <alignment shrinkToFit="0" vertical="center" wrapText="1"/>
    </xf>
    <xf borderId="0" fillId="8" fontId="2" numFmtId="0" xfId="0" applyAlignment="1" applyFont="1">
      <alignment shrinkToFit="0" vertical="center" wrapText="1"/>
    </xf>
    <xf borderId="0" fillId="9" fontId="2" numFmtId="0" xfId="0" applyAlignment="1" applyFont="1">
      <alignment shrinkToFit="0" vertical="center" wrapText="1"/>
    </xf>
    <xf borderId="0" fillId="0" fontId="14" numFmtId="0" xfId="0" applyAlignment="1" applyFont="1">
      <alignment readingOrder="0" vertical="top"/>
    </xf>
    <xf borderId="0" fillId="0" fontId="14" numFmtId="0" xfId="0" applyAlignment="1" applyFont="1">
      <alignment readingOrder="0"/>
    </xf>
    <xf borderId="0" fillId="0" fontId="57" numFmtId="0" xfId="0" applyAlignment="1" applyFont="1">
      <alignment readingOrder="0"/>
    </xf>
    <xf borderId="24" fillId="0" fontId="7" numFmtId="0" xfId="0" applyAlignment="1" applyBorder="1" applyFont="1">
      <alignment vertical="center"/>
    </xf>
    <xf borderId="24" fillId="0" fontId="7" numFmtId="0" xfId="0" applyAlignment="1" applyBorder="1" applyFont="1">
      <alignment vertical="bottom"/>
    </xf>
    <xf borderId="39" fillId="14" fontId="58" numFmtId="0" xfId="0" applyAlignment="1" applyBorder="1" applyFont="1">
      <alignment horizontal="center" shrinkToFit="0" vertical="center" wrapText="1"/>
    </xf>
    <xf borderId="24" fillId="0" fontId="58" numFmtId="0" xfId="0" applyAlignment="1" applyBorder="1" applyFont="1">
      <alignment shrinkToFit="0" vertical="bottom" wrapText="1"/>
    </xf>
    <xf borderId="24" fillId="0" fontId="7" numFmtId="0" xfId="0" applyBorder="1" applyFont="1"/>
    <xf borderId="24" fillId="0" fontId="7" numFmtId="0" xfId="0" applyBorder="1" applyFont="1"/>
    <xf borderId="24" fillId="19" fontId="59" numFmtId="0" xfId="0" applyAlignment="1" applyBorder="1" applyFill="1" applyFont="1">
      <alignment shrinkToFit="0" vertical="bottom" wrapText="1"/>
    </xf>
    <xf borderId="24" fillId="0" fontId="60" numFmtId="0" xfId="0" applyAlignment="1" applyBorder="1" applyFont="1">
      <alignment shrinkToFit="0" vertical="bottom" wrapText="1"/>
    </xf>
    <xf borderId="0" fillId="19" fontId="61" numFmtId="0" xfId="0" applyAlignment="1" applyFont="1">
      <alignment readingOrder="0"/>
    </xf>
    <xf borderId="24" fillId="20" fontId="62" numFmtId="0" xfId="0" applyAlignment="1" applyBorder="1" applyFill="1" applyFont="1">
      <alignment shrinkToFit="0" vertical="bottom" wrapText="1"/>
    </xf>
    <xf borderId="24" fillId="21" fontId="58" numFmtId="0" xfId="0" applyAlignment="1" applyBorder="1" applyFill="1" applyFont="1">
      <alignment shrinkToFit="0" vertical="bottom" wrapText="1"/>
    </xf>
    <xf borderId="0" fillId="0" fontId="2" numFmtId="0" xfId="0" applyAlignment="1" applyFont="1">
      <alignment readingOrder="0" shrinkToFit="0" wrapText="1"/>
    </xf>
    <xf borderId="24" fillId="21" fontId="63" numFmtId="0" xfId="0" applyAlignment="1" applyBorder="1" applyFont="1">
      <alignment shrinkToFit="0" vertical="bottom" wrapText="1"/>
    </xf>
    <xf borderId="24" fillId="20" fontId="7" numFmtId="0" xfId="0" applyAlignment="1" applyBorder="1" applyFont="1">
      <alignment shrinkToFit="0" vertical="bottom" wrapText="1"/>
    </xf>
    <xf borderId="24" fillId="0" fontId="7" numFmtId="0" xfId="0" applyAlignment="1" applyBorder="1" applyFont="1">
      <alignment vertical="center"/>
    </xf>
    <xf borderId="24" fillId="20" fontId="58" numFmtId="0" xfId="0" applyAlignment="1" applyBorder="1" applyFont="1">
      <alignment shrinkToFit="0" vertical="bottom" wrapText="1"/>
    </xf>
    <xf borderId="24" fillId="20" fontId="58" numFmtId="0" xfId="0" applyAlignment="1" applyBorder="1" applyFont="1">
      <alignment shrinkToFit="0" vertical="bottom" wrapText="1"/>
    </xf>
    <xf borderId="24" fillId="20" fontId="58" numFmtId="0" xfId="0" applyAlignment="1" applyBorder="1" applyFont="1">
      <alignment vertical="bottom"/>
    </xf>
    <xf borderId="39" fillId="14" fontId="58" numFmtId="0" xfId="0" applyAlignment="1" applyBorder="1" applyFont="1">
      <alignment horizontal="center" shrinkToFit="0" vertical="center" wrapText="1"/>
    </xf>
    <xf borderId="24" fillId="0" fontId="64" numFmtId="0" xfId="0" applyAlignment="1" applyBorder="1" applyFont="1">
      <alignment shrinkToFit="0" vertical="bottom" wrapText="1"/>
    </xf>
    <xf borderId="0" fillId="0" fontId="65" numFmtId="0" xfId="0" applyAlignment="1" applyFont="1">
      <alignment horizontal="center" readingOrder="0" shrinkToFit="0" vertical="center" wrapText="1"/>
    </xf>
    <xf borderId="24" fillId="0" fontId="58" numFmtId="0" xfId="0" applyAlignment="1" applyBorder="1" applyFont="1">
      <alignment shrinkToFit="0" vertical="bottom" wrapText="1"/>
    </xf>
    <xf borderId="24" fillId="0" fontId="66" numFmtId="0" xfId="0" applyAlignment="1" applyBorder="1" applyFont="1">
      <alignment shrinkToFit="0" vertical="bottom" wrapText="1"/>
    </xf>
    <xf borderId="0" fillId="0" fontId="7" numFmtId="0" xfId="0" applyAlignment="1" applyFont="1">
      <alignment horizontal="center" readingOrder="0" shrinkToFit="0" vertical="center" wrapText="1"/>
    </xf>
    <xf borderId="39" fillId="14" fontId="67" numFmtId="0" xfId="0" applyAlignment="1" applyBorder="1" applyFont="1">
      <alignment horizontal="center" shrinkToFit="0" vertical="center" wrapText="1"/>
    </xf>
    <xf borderId="0" fillId="0" fontId="2" numFmtId="0" xfId="0" applyAlignment="1" applyFont="1">
      <alignment horizontal="center" readingOrder="0" shrinkToFit="0" vertical="center" wrapText="1"/>
    </xf>
    <xf borderId="39" fillId="14" fontId="68" numFmtId="0" xfId="0" applyAlignment="1" applyBorder="1" applyFont="1">
      <alignment horizontal="center" shrinkToFit="0" vertical="center" wrapText="1"/>
    </xf>
    <xf borderId="24" fillId="19" fontId="58" numFmtId="0" xfId="0" applyAlignment="1" applyBorder="1" applyFont="1">
      <alignment vertical="bottom"/>
    </xf>
    <xf borderId="24" fillId="14" fontId="69" numFmtId="0" xfId="0" applyAlignment="1" applyBorder="1" applyFont="1">
      <alignment horizontal="center" shrinkToFit="0" vertical="center" wrapText="1"/>
    </xf>
    <xf borderId="24" fillId="0" fontId="70" numFmtId="0" xfId="0" applyAlignment="1" applyBorder="1" applyFont="1">
      <alignment readingOrder="0" shrinkToFit="0" vertical="bottom" wrapText="1"/>
    </xf>
    <xf borderId="24" fillId="14" fontId="58" numFmtId="0" xfId="0" applyAlignment="1" applyBorder="1" applyFont="1">
      <alignment horizontal="center" shrinkToFit="0" vertical="center" wrapText="1"/>
    </xf>
    <xf borderId="39" fillId="14" fontId="7" numFmtId="0" xfId="0" applyAlignment="1" applyBorder="1" applyFont="1">
      <alignment horizontal="center" shrinkToFit="0" vertical="center" wrapText="1"/>
    </xf>
    <xf borderId="24" fillId="0" fontId="7" numFmtId="0" xfId="0" applyAlignment="1" applyBorder="1" applyFont="1">
      <alignment shrinkToFit="0" vertical="bottom" wrapText="1"/>
    </xf>
    <xf borderId="24" fillId="0" fontId="71" numFmtId="0" xfId="0" applyAlignment="1" applyBorder="1" applyFont="1">
      <alignment shrinkToFit="0" vertical="bottom" wrapText="1"/>
    </xf>
    <xf borderId="24" fillId="0" fontId="72" numFmtId="0" xfId="0" applyAlignment="1" applyBorder="1" applyFont="1">
      <alignment shrinkToFit="0" vertical="bottom" wrapText="1"/>
    </xf>
    <xf borderId="24" fillId="0" fontId="7" numFmtId="0" xfId="0" applyAlignment="1" applyBorder="1" applyFont="1">
      <alignment shrinkToFit="0" vertical="bottom" wrapText="1"/>
    </xf>
    <xf borderId="24" fillId="0" fontId="73" numFmtId="0" xfId="0" applyAlignment="1" applyBorder="1" applyFont="1">
      <alignment shrinkToFit="0" vertical="bottom" wrapText="1"/>
    </xf>
    <xf borderId="24" fillId="0" fontId="1" numFmtId="0" xfId="0" applyAlignment="1" applyBorder="1" applyFont="1">
      <alignment horizontal="center" shrinkToFit="0" vertical="bottom" wrapText="1"/>
    </xf>
    <xf borderId="24" fillId="0" fontId="7" numFmtId="0" xfId="0" applyAlignment="1" applyBorder="1" applyFont="1">
      <alignment horizontal="center" shrinkToFit="0" vertical="bottom" wrapText="1"/>
    </xf>
    <xf borderId="0" fillId="0" fontId="7" numFmtId="0" xfId="0" applyAlignment="1" applyFont="1">
      <alignment vertical="center"/>
    </xf>
    <xf borderId="0" fillId="0" fontId="7" numFmtId="0" xfId="0" applyAlignment="1" applyFont="1">
      <alignment vertical="bottom"/>
    </xf>
    <xf borderId="0" fillId="0" fontId="7" numFmtId="0" xfId="0" applyAlignment="1" applyFont="1">
      <alignment vertical="bottom"/>
    </xf>
    <xf borderId="0" fillId="0" fontId="7" numFmtId="0" xfId="0" applyAlignment="1" applyFont="1">
      <alignment horizontal="center" shrinkToFit="0" vertical="center" wrapText="1"/>
    </xf>
    <xf borderId="0" fillId="0" fontId="74" numFmtId="0" xfId="0" applyAlignment="1" applyFont="1">
      <alignment vertical="bottom"/>
    </xf>
    <xf borderId="0" fillId="0" fontId="2" numFmtId="0" xfId="0" applyAlignment="1" applyFont="1">
      <alignment horizontal="left"/>
    </xf>
  </cellXfs>
  <cellStyles count="1">
    <cellStyle xfId="0" name="Normal" builtinId="0"/>
  </cellStyles>
  <dxfs count="1">
    <dxf>
      <font/>
      <fill>
        <patternFill patternType="solid">
          <fgColor rgb="FFFFEEE4"/>
          <bgColor rgb="FFFFEEE4"/>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0" Type="http://schemas.openxmlformats.org/officeDocument/2006/relationships/hyperlink" Target="https://docs.google.com/spreadsheets/d/1zcqo_VQWVbxKTsqU-eHFX8xx0PWrMX06YmB5TOPzy1Q/edit" TargetMode="External"/><Relationship Id="rId22" Type="http://schemas.openxmlformats.org/officeDocument/2006/relationships/hyperlink" Target="https://docs.google.com/spreadsheets/d/1zcqo_VQWVbxKTsqU-eHFX8xx0PWrMX06YmB5TOPzy1Q/edit" TargetMode="External"/><Relationship Id="rId21" Type="http://schemas.openxmlformats.org/officeDocument/2006/relationships/hyperlink" Target="https://docs.google.com/spreadsheets/d/1zcqo_VQWVbxKTsqU-eHFX8xx0PWrMX06YmB5TOPzy1Q/edit" TargetMode="External"/><Relationship Id="rId24" Type="http://schemas.openxmlformats.org/officeDocument/2006/relationships/hyperlink" Target="https://docs.google.com/spreadsheets/d/1zcqo_VQWVbxKTsqU-eHFX8xx0PWrMX06YmB5TOPzy1Q/edit" TargetMode="External"/><Relationship Id="rId23" Type="http://schemas.openxmlformats.org/officeDocument/2006/relationships/hyperlink" Target="https://docs.google.com/spreadsheets/d/1zcqo_VQWVbxKTsqU-eHFX8xx0PWrMX06YmB5TOPzy1Q/edit" TargetMode="External"/><Relationship Id="rId1" Type="http://schemas.openxmlformats.org/officeDocument/2006/relationships/hyperlink" Target="https://docs.google.com/spreadsheets/d/1zcqo_VQWVbxKTsqU-eHFX8xx0PWrMX06YmB5TOPzy1Q/edit" TargetMode="External"/><Relationship Id="rId2" Type="http://schemas.openxmlformats.org/officeDocument/2006/relationships/hyperlink" Target="https://docs.google.com/spreadsheets/d/1zcqo_VQWVbxKTsqU-eHFX8xx0PWrMX06YmB5TOPzy1Q/edit" TargetMode="External"/><Relationship Id="rId3" Type="http://schemas.openxmlformats.org/officeDocument/2006/relationships/hyperlink" Target="https://docs.google.com/spreadsheets/d/1zcqo_VQWVbxKTsqU-eHFX8xx0PWrMX06YmB5TOPzy1Q/edit" TargetMode="External"/><Relationship Id="rId4" Type="http://schemas.openxmlformats.org/officeDocument/2006/relationships/hyperlink" Target="https://docs.google.com/spreadsheets/d/1zcqo_VQWVbxKTsqU-eHFX8xx0PWrMX06YmB5TOPzy1Q/edit" TargetMode="External"/><Relationship Id="rId9" Type="http://schemas.openxmlformats.org/officeDocument/2006/relationships/hyperlink" Target="https://docs.google.com/spreadsheets/d/1zcqo_VQWVbxKTsqU-eHFX8xx0PWrMX06YmB5TOPzy1Q/edit" TargetMode="External"/><Relationship Id="rId26" Type="http://schemas.openxmlformats.org/officeDocument/2006/relationships/hyperlink" Target="https://docs.google.com/spreadsheets/d/1zcqo_VQWVbxKTsqU-eHFX8xx0PWrMX06YmB5TOPzy1Q/edit" TargetMode="External"/><Relationship Id="rId25" Type="http://schemas.openxmlformats.org/officeDocument/2006/relationships/hyperlink" Target="https://docs.google.com/spreadsheets/d/1zcqo_VQWVbxKTsqU-eHFX8xx0PWrMX06YmB5TOPzy1Q/edit" TargetMode="External"/><Relationship Id="rId27" Type="http://schemas.openxmlformats.org/officeDocument/2006/relationships/drawing" Target="../drawings/drawing3.xml"/><Relationship Id="rId5" Type="http://schemas.openxmlformats.org/officeDocument/2006/relationships/hyperlink" Target="https://docs.google.com/spreadsheets/d/1zcqo_VQWVbxKTsqU-eHFX8xx0PWrMX06YmB5TOPzy1Q/edit" TargetMode="External"/><Relationship Id="rId6" Type="http://schemas.openxmlformats.org/officeDocument/2006/relationships/hyperlink" Target="https://docs.google.com/spreadsheets/d/1zcqo_VQWVbxKTsqU-eHFX8xx0PWrMX06YmB5TOPzy1Q/edit" TargetMode="External"/><Relationship Id="rId7" Type="http://schemas.openxmlformats.org/officeDocument/2006/relationships/hyperlink" Target="https://docs.google.com/spreadsheets/d/1zcqo_VQWVbxKTsqU-eHFX8xx0PWrMX06YmB5TOPzy1Q/edit" TargetMode="External"/><Relationship Id="rId8" Type="http://schemas.openxmlformats.org/officeDocument/2006/relationships/hyperlink" Target="https://docs.google.com/spreadsheets/d/1zcqo_VQWVbxKTsqU-eHFX8xx0PWrMX06YmB5TOPzy1Q/edit" TargetMode="External"/><Relationship Id="rId11" Type="http://schemas.openxmlformats.org/officeDocument/2006/relationships/hyperlink" Target="https://docs.google.com/spreadsheets/d/1zcqo_VQWVbxKTsqU-eHFX8xx0PWrMX06YmB5TOPzy1Q/edit" TargetMode="External"/><Relationship Id="rId10" Type="http://schemas.openxmlformats.org/officeDocument/2006/relationships/hyperlink" Target="https://docs.google.com/spreadsheets/d/1zcqo_VQWVbxKTsqU-eHFX8xx0PWrMX06YmB5TOPzy1Q/edit" TargetMode="External"/><Relationship Id="rId13" Type="http://schemas.openxmlformats.org/officeDocument/2006/relationships/hyperlink" Target="https://docs.google.com/spreadsheets/d/1zcqo_VQWVbxKTsqU-eHFX8xx0PWrMX06YmB5TOPzy1Q/edit" TargetMode="External"/><Relationship Id="rId12" Type="http://schemas.openxmlformats.org/officeDocument/2006/relationships/hyperlink" Target="https://docs.google.com/spreadsheets/d/1zcqo_VQWVbxKTsqU-eHFX8xx0PWrMX06YmB5TOPzy1Q/edit" TargetMode="External"/><Relationship Id="rId15" Type="http://schemas.openxmlformats.org/officeDocument/2006/relationships/hyperlink" Target="https://docs.google.com/spreadsheets/d/1zcqo_VQWVbxKTsqU-eHFX8xx0PWrMX06YmB5TOPzy1Q/edit" TargetMode="External"/><Relationship Id="rId14" Type="http://schemas.openxmlformats.org/officeDocument/2006/relationships/hyperlink" Target="https://docs.google.com/spreadsheets/d/1zcqo_VQWVbxKTsqU-eHFX8xx0PWrMX06YmB5TOPzy1Q/edit" TargetMode="External"/><Relationship Id="rId17" Type="http://schemas.openxmlformats.org/officeDocument/2006/relationships/hyperlink" Target="https://docs.google.com/spreadsheets/d/1zcqo_VQWVbxKTsqU-eHFX8xx0PWrMX06YmB5TOPzy1Q/edit" TargetMode="External"/><Relationship Id="rId16" Type="http://schemas.openxmlformats.org/officeDocument/2006/relationships/hyperlink" Target="https://docs.google.com/spreadsheets/d/1zcqo_VQWVbxKTsqU-eHFX8xx0PWrMX06YmB5TOPzy1Q/edit" TargetMode="External"/><Relationship Id="rId19" Type="http://schemas.openxmlformats.org/officeDocument/2006/relationships/hyperlink" Target="https://docs.google.com/spreadsheets/d/1zcqo_VQWVbxKTsqU-eHFX8xx0PWrMX06YmB5TOPzy1Q/edit" TargetMode="External"/><Relationship Id="rId18" Type="http://schemas.openxmlformats.org/officeDocument/2006/relationships/hyperlink" Target="https://docs.google.com/spreadsheets/d/1zcqo_VQWVbxKTsqU-eHFX8xx0PWrMX06YmB5TOPzy1Q/edit" TargetMode="External"/></Relationships>
</file>

<file path=xl/worksheets/_rels/sheet4.xml.rels><?xml version="1.0" encoding="UTF-8" standalone="yes"?><Relationships xmlns="http://schemas.openxmlformats.org/package/2006/relationships"><Relationship Id="rId20" Type="http://schemas.openxmlformats.org/officeDocument/2006/relationships/hyperlink" Target="https://docs.gitlab.com/ee/user/project/integrations/discord_notifications.html" TargetMode="External"/><Relationship Id="rId22" Type="http://schemas.openxmlformats.org/officeDocument/2006/relationships/hyperlink" Target="https://gyazo.com/35e5a46550e46ddf942acdb3d7ac5f24" TargetMode="External"/><Relationship Id="rId21" Type="http://schemas.openxmlformats.org/officeDocument/2006/relationships/hyperlink" Target="https://yadi.sk/d/FDYgaSMDk4fGLQ" TargetMode="External"/><Relationship Id="rId24" Type="http://schemas.openxmlformats.org/officeDocument/2006/relationships/hyperlink" Target="https://github.com/raywenderlich/c-sharp-style-guide" TargetMode="External"/><Relationship Id="rId23" Type="http://schemas.openxmlformats.org/officeDocument/2006/relationships/hyperlink" Target="https://gyazo.com/a1230747e22509a3d42a141443b5b4ab" TargetMode="External"/><Relationship Id="rId1" Type="http://schemas.openxmlformats.org/officeDocument/2006/relationships/hyperlink" Target="https://dostavista.ru/" TargetMode="External"/><Relationship Id="rId2" Type="http://schemas.openxmlformats.org/officeDocument/2006/relationships/hyperlink" Target="https://docs.gitlab.com/ee/user/project/integrations/discord_notifications.html" TargetMode="External"/><Relationship Id="rId3" Type="http://schemas.openxmlformats.org/officeDocument/2006/relationships/hyperlink" Target="https://yadi.sk/d/FDYgaSMDk4fGLQ" TargetMode="External"/><Relationship Id="rId4" Type="http://schemas.openxmlformats.org/officeDocument/2006/relationships/hyperlink" Target="https://gyazo.com/35e5a46550e46ddf942acdb3d7ac5f24" TargetMode="External"/><Relationship Id="rId9" Type="http://schemas.openxmlformats.org/officeDocument/2006/relationships/hyperlink" Target="https://docs.google.com/document/d/1hCqPojImS7OC9jkm40gt8phLYHANWwKW9YC9_UdBZcw/edit" TargetMode="External"/><Relationship Id="rId26" Type="http://schemas.openxmlformats.org/officeDocument/2006/relationships/hyperlink" Target="https://yadi.sk/d/eJACociEFJL3-A" TargetMode="External"/><Relationship Id="rId25" Type="http://schemas.openxmlformats.org/officeDocument/2006/relationships/hyperlink" Target="https://clck.ru/Rva9K" TargetMode="External"/><Relationship Id="rId28" Type="http://schemas.openxmlformats.org/officeDocument/2006/relationships/hyperlink" Target="https://yadi.sk/i/wZ6JUN7szRGx_w" TargetMode="External"/><Relationship Id="rId27" Type="http://schemas.openxmlformats.org/officeDocument/2006/relationships/hyperlink" Target="https://gyazo.com/f85890a53c1f48682029929959ca4fa3" TargetMode="External"/><Relationship Id="rId5" Type="http://schemas.openxmlformats.org/officeDocument/2006/relationships/hyperlink" Target="https://docs.google.com/document/d/1AmXuGSm7cw3ExLqTA77HYEDtBlcolqgnt_z59uYS2q0/edit" TargetMode="External"/><Relationship Id="rId6" Type="http://schemas.openxmlformats.org/officeDocument/2006/relationships/hyperlink" Target="https://github.com/raywenderlich/c-sharp-style-guide" TargetMode="External"/><Relationship Id="rId29" Type="http://schemas.openxmlformats.org/officeDocument/2006/relationships/hyperlink" Target="https://docs.google.com/document/d/1AmXuGSm7cw3ExLqTA77HYEDtBlcolqgnt_z59uYS2q0/edit" TargetMode="External"/><Relationship Id="rId7" Type="http://schemas.openxmlformats.org/officeDocument/2006/relationships/hyperlink" Target="https://clck.ru/Rva9K" TargetMode="External"/><Relationship Id="rId8" Type="http://schemas.openxmlformats.org/officeDocument/2006/relationships/hyperlink" Target="https://discord.gg/MVFUtChD8G" TargetMode="External"/><Relationship Id="rId31" Type="http://schemas.openxmlformats.org/officeDocument/2006/relationships/hyperlink" Target="https://yadi.sk/i/wZ6JUN7szRGx_w" TargetMode="External"/><Relationship Id="rId30" Type="http://schemas.openxmlformats.org/officeDocument/2006/relationships/hyperlink" Target="https://docviewer.yandex.ru/view/1130000051600015/?*=%2BDE6qxM1yKEJdB68sraRciuSl%2Fd7InVybCI6InlhLWRpc2s6Ly8vZGlzay%2FQl9Cw0LPRgNGD0LfQutC4L9Ch0LvRg9C20LXQsdC90L7QtSDQt9Cw0LTQsNC90LjQtSAoMSkuZG9jeCIsInRpdGxlIjoi0KHQu9GD0LbQtdCx0L3QvtC1INC30LDQtNCw0L3QuNC1ICgxKS5kb2N4Iiwibm9pZnJhbWUiOmZhbHNlLCJ1aWQiOiIxMTMwMDAwMDUxNjAwMDE1IiwidHMiOjE2MzIzMTc2NjEwODEsInl1IjoiNDA1ODQ1MzAwMTYyNjUyMTUyNCJ9" TargetMode="External"/><Relationship Id="rId11" Type="http://schemas.openxmlformats.org/officeDocument/2006/relationships/hyperlink" Target="https://docs.google.com/document/d/1AmXuGSm7cw3ExLqTA77HYEDtBlcolqgnt_z59uYS2q0/edit" TargetMode="External"/><Relationship Id="rId33" Type="http://schemas.openxmlformats.org/officeDocument/2006/relationships/hyperlink" Target="https://gyazo.com/acf52ed1cc90f2c9ce264e4fb015191f" TargetMode="External"/><Relationship Id="rId10" Type="http://schemas.openxmlformats.org/officeDocument/2006/relationships/hyperlink" Target="https://beget.com/p615633" TargetMode="External"/><Relationship Id="rId32" Type="http://schemas.openxmlformats.org/officeDocument/2006/relationships/hyperlink" Target="https://docs.google.com/document/d/1NZF4y_oY2BUp80-iXHeo8KLRlGJl2LhR0uzz5lcXi_8/edit" TargetMode="External"/><Relationship Id="rId13" Type="http://schemas.openxmlformats.org/officeDocument/2006/relationships/hyperlink" Target="https://discord.gg/MVFUtChD8G" TargetMode="External"/><Relationship Id="rId35" Type="http://schemas.openxmlformats.org/officeDocument/2006/relationships/hyperlink" Target="https://www.youtube.com/watch?v=mIROSc9FTFA&amp;feature=youtu.be" TargetMode="External"/><Relationship Id="rId12" Type="http://schemas.openxmlformats.org/officeDocument/2006/relationships/hyperlink" Target="https://yadi.sk/d/IhRONxNgpcT4Cw" TargetMode="External"/><Relationship Id="rId34" Type="http://schemas.openxmlformats.org/officeDocument/2006/relationships/hyperlink" Target="https://www.youtube.com/watch?v=Yaj10VjGtAA&amp;feature=youtu.be" TargetMode="External"/><Relationship Id="rId15" Type="http://schemas.openxmlformats.org/officeDocument/2006/relationships/hyperlink" Target="https://yadi.sk/d/tSerLV2tX9usoQ" TargetMode="External"/><Relationship Id="rId14" Type="http://schemas.openxmlformats.org/officeDocument/2006/relationships/hyperlink" Target="https://beget.com/p615633" TargetMode="External"/><Relationship Id="rId36" Type="http://schemas.openxmlformats.org/officeDocument/2006/relationships/drawing" Target="../drawings/drawing4.xml"/><Relationship Id="rId17" Type="http://schemas.openxmlformats.org/officeDocument/2006/relationships/hyperlink" Target="https://yadi.sk/d/dVbWJGN0dAoG-A" TargetMode="External"/><Relationship Id="rId16" Type="http://schemas.openxmlformats.org/officeDocument/2006/relationships/hyperlink" Target="https://gyazo.com/f85890a53c1f48682029929959ca4fa3" TargetMode="External"/><Relationship Id="rId19" Type="http://schemas.openxmlformats.org/officeDocument/2006/relationships/hyperlink" Target="https://yadi.sk/d/NAaK5eLwrfmTyA" TargetMode="External"/><Relationship Id="rId18" Type="http://schemas.openxmlformats.org/officeDocument/2006/relationships/hyperlink" Target="https://yadi.sk/d/3W9qDTbFJ6TvBQ"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xSplit="2.0" topLeftCell="C1" activePane="topRight" state="frozen"/>
      <selection activeCell="D2" sqref="D2" pane="topRight"/>
    </sheetView>
  </sheetViews>
  <sheetFormatPr customHeight="1" defaultColWidth="12.63" defaultRowHeight="15.75"/>
  <cols>
    <col customWidth="1" min="1" max="1" width="5.13"/>
    <col customWidth="1" min="2" max="2" width="42.88"/>
    <col customWidth="1" min="3" max="3" width="7.88"/>
    <col customWidth="1" min="4" max="5" width="8.0"/>
    <col customWidth="1" min="6" max="6" width="9.25"/>
    <col customWidth="1" min="7" max="9" width="8.0"/>
    <col customWidth="1" min="10" max="10" width="14.88"/>
    <col customWidth="1" min="11" max="11" width="10.75"/>
    <col customWidth="1" min="12" max="12" width="9.75"/>
    <col customWidth="1" min="13" max="13" width="8.88"/>
    <col customWidth="1" min="14" max="14" width="10.75"/>
    <col customWidth="1" min="15" max="15" width="10.88"/>
    <col customWidth="1" min="16" max="17" width="9.75"/>
    <col customWidth="1" min="18" max="18" width="11.75"/>
    <col customWidth="1" min="19" max="19" width="12.13"/>
    <col customWidth="1" min="20" max="21" width="16.5"/>
    <col customWidth="1" min="22" max="22" width="3.75"/>
    <col customWidth="1" min="23" max="23" width="1.88"/>
    <col customWidth="1" min="24" max="24" width="4.13"/>
    <col customWidth="1" min="26" max="26" width="15.0"/>
    <col customWidth="1" min="29" max="29" width="1.63"/>
  </cols>
  <sheetData>
    <row r="1">
      <c r="A1" s="1" t="s">
        <v>0</v>
      </c>
      <c r="B1" s="2" t="s">
        <v>1</v>
      </c>
      <c r="C1" s="3" t="s">
        <v>2</v>
      </c>
      <c r="D1" s="3" t="s">
        <v>3</v>
      </c>
      <c r="E1" s="2" t="s">
        <v>4</v>
      </c>
      <c r="F1" s="2" t="s">
        <v>5</v>
      </c>
      <c r="G1" s="2" t="s">
        <v>6</v>
      </c>
      <c r="H1" s="2" t="s">
        <v>7</v>
      </c>
      <c r="I1" s="2" t="s">
        <v>8</v>
      </c>
      <c r="J1" s="3" t="s">
        <v>9</v>
      </c>
      <c r="K1" s="3" t="s">
        <v>10</v>
      </c>
      <c r="L1" s="3" t="s">
        <v>11</v>
      </c>
      <c r="M1" s="2" t="s">
        <v>12</v>
      </c>
      <c r="N1" s="2" t="s">
        <v>13</v>
      </c>
      <c r="O1" s="3" t="s">
        <v>14</v>
      </c>
      <c r="P1" s="2" t="s">
        <v>15</v>
      </c>
      <c r="Q1" s="2" t="s">
        <v>16</v>
      </c>
      <c r="R1" s="2" t="s">
        <v>17</v>
      </c>
      <c r="S1" s="4" t="s">
        <v>18</v>
      </c>
      <c r="T1" s="5" t="s">
        <v>19</v>
      </c>
      <c r="U1" s="6" t="s">
        <v>20</v>
      </c>
      <c r="V1" s="7"/>
      <c r="W1" s="8"/>
      <c r="X1" s="8"/>
      <c r="Y1" s="8"/>
      <c r="Z1" s="8"/>
      <c r="AA1" s="8"/>
      <c r="AB1" s="8"/>
      <c r="AC1" s="9"/>
    </row>
    <row r="2" ht="28.5" customHeight="1">
      <c r="A2" s="10" t="s">
        <v>21</v>
      </c>
      <c r="B2" s="11"/>
      <c r="C2" s="12"/>
      <c r="D2" s="11"/>
      <c r="E2" s="11"/>
      <c r="F2" s="13"/>
      <c r="G2" s="11"/>
      <c r="H2" s="11"/>
      <c r="I2" s="11"/>
      <c r="J2" s="14"/>
      <c r="K2" s="15">
        <v>1450.0</v>
      </c>
      <c r="L2" s="15">
        <v>1450.0</v>
      </c>
      <c r="M2" s="15">
        <v>1450.0</v>
      </c>
      <c r="N2" s="15">
        <v>1800.0</v>
      </c>
      <c r="O2" s="15">
        <v>1900.0</v>
      </c>
      <c r="P2" s="15">
        <v>1750.0</v>
      </c>
      <c r="Q2" s="15">
        <v>1000.0</v>
      </c>
      <c r="R2" s="16">
        <v>1250.0</v>
      </c>
      <c r="S2" s="17"/>
      <c r="T2" s="18"/>
      <c r="U2" s="18"/>
      <c r="V2" s="18"/>
      <c r="W2" s="19"/>
      <c r="X2" s="19"/>
      <c r="Y2" s="19"/>
      <c r="Z2" s="19"/>
      <c r="AA2" s="19"/>
      <c r="AB2" s="19"/>
      <c r="AC2" s="20"/>
    </row>
    <row r="3" ht="16.5" customHeight="1">
      <c r="A3" s="21" t="s">
        <v>22</v>
      </c>
      <c r="B3" s="11"/>
      <c r="C3" s="22"/>
      <c r="D3" s="23"/>
      <c r="E3" s="23"/>
      <c r="F3" s="24"/>
      <c r="G3" s="23"/>
      <c r="H3" s="23"/>
      <c r="I3" s="23"/>
      <c r="J3" s="25"/>
      <c r="K3" s="26">
        <v>1.0</v>
      </c>
      <c r="L3" s="26">
        <v>1.0</v>
      </c>
      <c r="M3" s="26">
        <v>1.0</v>
      </c>
      <c r="N3" s="26">
        <v>1.0</v>
      </c>
      <c r="O3" s="26">
        <v>1.0</v>
      </c>
      <c r="P3" s="26">
        <v>1.0</v>
      </c>
      <c r="Q3" s="26">
        <v>1.0</v>
      </c>
      <c r="R3" s="27">
        <v>1.0</v>
      </c>
      <c r="S3" s="28"/>
      <c r="T3" s="29"/>
      <c r="U3" s="29"/>
      <c r="V3" s="29"/>
      <c r="W3" s="19"/>
      <c r="Z3" s="19"/>
      <c r="AA3" s="19"/>
      <c r="AB3" s="19"/>
      <c r="AC3" s="30"/>
    </row>
    <row r="4">
      <c r="A4" s="31"/>
      <c r="B4" s="32" t="s">
        <v>23</v>
      </c>
      <c r="C4" s="33"/>
      <c r="D4" s="34"/>
      <c r="E4" s="34"/>
      <c r="F4" s="35">
        <v>5.0</v>
      </c>
      <c r="G4" s="36">
        <v>2.0</v>
      </c>
      <c r="H4" s="37">
        <f t="shared" ref="H4:H9" si="2">SUM(C4:G4) * 0.05</f>
        <v>0.35</v>
      </c>
      <c r="I4" s="37">
        <f t="shared" ref="I4:I9" si="3">SUM(F4:G4) * 0.15</f>
        <v>1.05</v>
      </c>
      <c r="J4" s="37">
        <f>SUM(C4:I4) * 0.3</f>
        <v>2.52</v>
      </c>
      <c r="K4" s="38">
        <f t="shared" ref="K4:L4" si="1">$K$2*C4</f>
        <v>0</v>
      </c>
      <c r="L4" s="38">
        <f t="shared" si="1"/>
        <v>0</v>
      </c>
      <c r="M4" s="38">
        <f t="shared" ref="M4:M9" si="5">E4*$M$2</f>
        <v>0</v>
      </c>
      <c r="N4" s="38">
        <f t="shared" ref="N4:N9" si="6">$N$2*F4</f>
        <v>9000</v>
      </c>
      <c r="O4" s="38">
        <f t="shared" ref="O4:O9" si="7">$O$2*G4</f>
        <v>3800</v>
      </c>
      <c r="P4" s="38">
        <f t="shared" ref="P4:P9" si="8">$P$2*H4</f>
        <v>612.5</v>
      </c>
      <c r="Q4" s="38">
        <f t="shared" ref="Q4:Q9" si="9">$Q$2*I4</f>
        <v>1050</v>
      </c>
      <c r="R4" s="38">
        <f t="shared" ref="R4:R9" si="10">$R$2*J4</f>
        <v>3150</v>
      </c>
      <c r="S4" s="39">
        <f t="shared" ref="S4:S9" si="11">SUM(K4:R4)</f>
        <v>17612.5</v>
      </c>
      <c r="T4" s="40">
        <f t="shared" ref="T4:T9" si="12">IFS(MAX(C4:G4)=C4,C4/$K$3,MAX(C4:G4)=D4,D4/$L$3,MAX(C4:G4)=E4,E4/$M$3,MAX(C4:G4)=F4,F4/$N$3,MAX(C4:G4)=G4,G4/$O$3)/8</f>
        <v>0.625</v>
      </c>
      <c r="U4" s="40">
        <f t="shared" ref="U4:U9" si="13">ROUNDUP(T4,0)</f>
        <v>1</v>
      </c>
      <c r="V4" s="41" t="s">
        <v>24</v>
      </c>
      <c r="W4" s="19"/>
      <c r="X4" s="42" t="s">
        <v>25</v>
      </c>
      <c r="AB4" s="43"/>
      <c r="AC4" s="44"/>
    </row>
    <row r="5">
      <c r="A5" s="45"/>
      <c r="B5" s="32" t="s">
        <v>26</v>
      </c>
      <c r="C5" s="34"/>
      <c r="D5" s="34"/>
      <c r="E5" s="34"/>
      <c r="F5" s="46"/>
      <c r="G5" s="46"/>
      <c r="H5" s="37">
        <f t="shared" si="2"/>
        <v>0</v>
      </c>
      <c r="I5" s="37">
        <f t="shared" si="3"/>
        <v>0</v>
      </c>
      <c r="J5" s="37">
        <f>SUM(C5:H5) * 0.3</f>
        <v>0</v>
      </c>
      <c r="K5" s="38">
        <f t="shared" ref="K5:L5" si="4">$K$2*C5</f>
        <v>0</v>
      </c>
      <c r="L5" s="38">
        <f t="shared" si="4"/>
        <v>0</v>
      </c>
      <c r="M5" s="38">
        <f t="shared" si="5"/>
        <v>0</v>
      </c>
      <c r="N5" s="38">
        <f t="shared" si="6"/>
        <v>0</v>
      </c>
      <c r="O5" s="38">
        <f t="shared" si="7"/>
        <v>0</v>
      </c>
      <c r="P5" s="38">
        <f t="shared" si="8"/>
        <v>0</v>
      </c>
      <c r="Q5" s="38">
        <f t="shared" si="9"/>
        <v>0</v>
      </c>
      <c r="R5" s="38">
        <f t="shared" si="10"/>
        <v>0</v>
      </c>
      <c r="S5" s="39">
        <f t="shared" si="11"/>
        <v>0</v>
      </c>
      <c r="T5" s="40">
        <f t="shared" si="12"/>
        <v>0</v>
      </c>
      <c r="U5" s="40">
        <f t="shared" si="13"/>
        <v>0</v>
      </c>
      <c r="W5" s="19"/>
      <c r="X5" s="47" t="s">
        <v>27</v>
      </c>
      <c r="AB5" s="48">
        <v>1.0</v>
      </c>
      <c r="AC5" s="44"/>
    </row>
    <row r="6">
      <c r="A6" s="45"/>
      <c r="B6" s="32" t="s">
        <v>28</v>
      </c>
      <c r="C6" s="34"/>
      <c r="D6" s="34"/>
      <c r="E6" s="34"/>
      <c r="F6" s="36">
        <v>10.0</v>
      </c>
      <c r="G6" s="36">
        <v>3.0</v>
      </c>
      <c r="H6" s="37">
        <f t="shared" si="2"/>
        <v>0.65</v>
      </c>
      <c r="I6" s="37">
        <f t="shared" si="3"/>
        <v>1.95</v>
      </c>
      <c r="J6" s="37">
        <f t="shared" ref="J6:J9" si="15">SUM(C6:I6) * 0.3</f>
        <v>4.68</v>
      </c>
      <c r="K6" s="38">
        <f t="shared" ref="K6:L6" si="14">$K$2*C6</f>
        <v>0</v>
      </c>
      <c r="L6" s="38">
        <f t="shared" si="14"/>
        <v>0</v>
      </c>
      <c r="M6" s="38">
        <f t="shared" si="5"/>
        <v>0</v>
      </c>
      <c r="N6" s="38">
        <f t="shared" si="6"/>
        <v>18000</v>
      </c>
      <c r="O6" s="38">
        <f t="shared" si="7"/>
        <v>5700</v>
      </c>
      <c r="P6" s="38">
        <f t="shared" si="8"/>
        <v>1137.5</v>
      </c>
      <c r="Q6" s="38">
        <f t="shared" si="9"/>
        <v>1950</v>
      </c>
      <c r="R6" s="38">
        <f t="shared" si="10"/>
        <v>5850</v>
      </c>
      <c r="S6" s="39">
        <f t="shared" si="11"/>
        <v>32637.5</v>
      </c>
      <c r="T6" s="40">
        <f t="shared" si="12"/>
        <v>1.25</v>
      </c>
      <c r="U6" s="40">
        <f t="shared" si="13"/>
        <v>2</v>
      </c>
      <c r="W6" s="19"/>
      <c r="X6" s="49" t="s">
        <v>29</v>
      </c>
      <c r="AB6" s="50">
        <v>1.0</v>
      </c>
      <c r="AC6" s="44"/>
    </row>
    <row r="7">
      <c r="A7" s="45"/>
      <c r="B7" s="32" t="s">
        <v>30</v>
      </c>
      <c r="C7" s="34"/>
      <c r="D7" s="34"/>
      <c r="E7" s="34"/>
      <c r="F7" s="36">
        <v>10.0</v>
      </c>
      <c r="G7" s="36">
        <v>2.0</v>
      </c>
      <c r="H7" s="37">
        <f t="shared" si="2"/>
        <v>0.6</v>
      </c>
      <c r="I7" s="37">
        <f t="shared" si="3"/>
        <v>1.8</v>
      </c>
      <c r="J7" s="37">
        <f t="shared" si="15"/>
        <v>4.32</v>
      </c>
      <c r="K7" s="38">
        <f t="shared" ref="K7:L7" si="16">$K$2*C7</f>
        <v>0</v>
      </c>
      <c r="L7" s="38">
        <f t="shared" si="16"/>
        <v>0</v>
      </c>
      <c r="M7" s="38">
        <f t="shared" si="5"/>
        <v>0</v>
      </c>
      <c r="N7" s="38">
        <f t="shared" si="6"/>
        <v>18000</v>
      </c>
      <c r="O7" s="38">
        <f t="shared" si="7"/>
        <v>3800</v>
      </c>
      <c r="P7" s="38">
        <f t="shared" si="8"/>
        <v>1050</v>
      </c>
      <c r="Q7" s="38">
        <f t="shared" si="9"/>
        <v>1800</v>
      </c>
      <c r="R7" s="38">
        <f t="shared" si="10"/>
        <v>5400</v>
      </c>
      <c r="S7" s="39">
        <f t="shared" si="11"/>
        <v>30050</v>
      </c>
      <c r="T7" s="40">
        <f t="shared" si="12"/>
        <v>1.25</v>
      </c>
      <c r="U7" s="40">
        <f t="shared" si="13"/>
        <v>2</v>
      </c>
      <c r="W7" s="19"/>
      <c r="X7" s="47" t="s">
        <v>31</v>
      </c>
      <c r="AB7" s="48">
        <v>1.0</v>
      </c>
      <c r="AC7" s="44"/>
    </row>
    <row r="8">
      <c r="A8" s="45"/>
      <c r="B8" s="32" t="s">
        <v>32</v>
      </c>
      <c r="C8" s="34"/>
      <c r="D8" s="34"/>
      <c r="E8" s="34"/>
      <c r="F8" s="36">
        <v>10.0</v>
      </c>
      <c r="G8" s="36">
        <v>2.0</v>
      </c>
      <c r="H8" s="37">
        <f t="shared" si="2"/>
        <v>0.6</v>
      </c>
      <c r="I8" s="37">
        <f t="shared" si="3"/>
        <v>1.8</v>
      </c>
      <c r="J8" s="37">
        <f t="shared" si="15"/>
        <v>4.32</v>
      </c>
      <c r="K8" s="38">
        <f t="shared" ref="K8:L8" si="17">$K$2*C8</f>
        <v>0</v>
      </c>
      <c r="L8" s="38">
        <f t="shared" si="17"/>
        <v>0</v>
      </c>
      <c r="M8" s="38">
        <f t="shared" si="5"/>
        <v>0</v>
      </c>
      <c r="N8" s="38">
        <f t="shared" si="6"/>
        <v>18000</v>
      </c>
      <c r="O8" s="38">
        <f t="shared" si="7"/>
        <v>3800</v>
      </c>
      <c r="P8" s="38">
        <f t="shared" si="8"/>
        <v>1050</v>
      </c>
      <c r="Q8" s="38">
        <f t="shared" si="9"/>
        <v>1800</v>
      </c>
      <c r="R8" s="38">
        <f t="shared" si="10"/>
        <v>5400</v>
      </c>
      <c r="S8" s="39">
        <f t="shared" si="11"/>
        <v>30050</v>
      </c>
      <c r="T8" s="40">
        <f t="shared" si="12"/>
        <v>1.25</v>
      </c>
      <c r="U8" s="40">
        <f t="shared" si="13"/>
        <v>2</v>
      </c>
      <c r="W8" s="19"/>
      <c r="X8" s="49" t="s">
        <v>33</v>
      </c>
      <c r="AB8" s="50">
        <v>1.0</v>
      </c>
      <c r="AC8" s="44"/>
    </row>
    <row r="9">
      <c r="A9" s="45"/>
      <c r="B9" s="51" t="s">
        <v>34</v>
      </c>
      <c r="C9" s="52"/>
      <c r="D9" s="52"/>
      <c r="E9" s="53"/>
      <c r="F9" s="54">
        <v>20.0</v>
      </c>
      <c r="G9" s="54">
        <v>10.0</v>
      </c>
      <c r="H9" s="55">
        <f t="shared" si="2"/>
        <v>1.5</v>
      </c>
      <c r="I9" s="55">
        <f t="shared" si="3"/>
        <v>4.5</v>
      </c>
      <c r="J9" s="37">
        <f t="shared" si="15"/>
        <v>10.8</v>
      </c>
      <c r="K9" s="56">
        <f t="shared" ref="K9:L9" si="18">$K$2*C9</f>
        <v>0</v>
      </c>
      <c r="L9" s="56">
        <f t="shared" si="18"/>
        <v>0</v>
      </c>
      <c r="M9" s="56">
        <f t="shared" si="5"/>
        <v>0</v>
      </c>
      <c r="N9" s="56">
        <f t="shared" si="6"/>
        <v>36000</v>
      </c>
      <c r="O9" s="56">
        <f t="shared" si="7"/>
        <v>19000</v>
      </c>
      <c r="P9" s="56">
        <f t="shared" si="8"/>
        <v>2625</v>
      </c>
      <c r="Q9" s="56">
        <f t="shared" si="9"/>
        <v>4500</v>
      </c>
      <c r="R9" s="56">
        <f t="shared" si="10"/>
        <v>13500</v>
      </c>
      <c r="S9" s="57">
        <f t="shared" si="11"/>
        <v>75625</v>
      </c>
      <c r="T9" s="40">
        <f t="shared" si="12"/>
        <v>2.5</v>
      </c>
      <c r="U9" s="40">
        <f t="shared" si="13"/>
        <v>3</v>
      </c>
      <c r="W9" s="19"/>
      <c r="X9" s="47" t="s">
        <v>35</v>
      </c>
      <c r="AB9" s="48">
        <v>1.0</v>
      </c>
      <c r="AC9" s="44"/>
    </row>
    <row r="10">
      <c r="A10" s="45"/>
      <c r="B10" s="51" t="s">
        <v>36</v>
      </c>
      <c r="C10" s="58" t="s">
        <v>37</v>
      </c>
      <c r="D10" s="59"/>
      <c r="E10" s="59"/>
      <c r="F10" s="59"/>
      <c r="G10" s="59"/>
      <c r="H10" s="59"/>
      <c r="I10" s="59"/>
      <c r="J10" s="59"/>
      <c r="K10" s="59"/>
      <c r="L10" s="59"/>
      <c r="M10" s="59"/>
      <c r="N10" s="59"/>
      <c r="O10" s="59"/>
      <c r="P10" s="59"/>
      <c r="Q10" s="59"/>
      <c r="R10" s="59"/>
      <c r="S10" s="60">
        <v>40000.0</v>
      </c>
      <c r="T10" s="61" t="s">
        <v>38</v>
      </c>
      <c r="U10" s="40"/>
      <c r="W10" s="19"/>
      <c r="X10" s="62" t="s">
        <v>39</v>
      </c>
      <c r="Y10" s="63"/>
      <c r="Z10" s="63"/>
      <c r="AA10" s="63"/>
      <c r="AB10" s="64">
        <v>1.0</v>
      </c>
      <c r="AC10" s="44"/>
    </row>
    <row r="11">
      <c r="A11" s="45"/>
      <c r="B11" s="51" t="s">
        <v>40</v>
      </c>
      <c r="C11" s="65" t="s">
        <v>37</v>
      </c>
      <c r="D11" s="66"/>
      <c r="E11" s="66"/>
      <c r="F11" s="66"/>
      <c r="G11" s="66"/>
      <c r="H11" s="66"/>
      <c r="I11" s="66"/>
      <c r="J11" s="66"/>
      <c r="K11" s="66"/>
      <c r="L11" s="66"/>
      <c r="M11" s="66"/>
      <c r="N11" s="66"/>
      <c r="O11" s="66"/>
      <c r="P11" s="66"/>
      <c r="Q11" s="66"/>
      <c r="R11" s="66"/>
      <c r="S11" s="67">
        <v>16560.0</v>
      </c>
      <c r="T11" s="61" t="s">
        <v>41</v>
      </c>
      <c r="U11" s="40"/>
      <c r="W11" s="19"/>
      <c r="X11" s="68"/>
      <c r="Y11" s="69"/>
      <c r="Z11" s="69"/>
      <c r="AA11" s="69"/>
      <c r="AB11" s="70"/>
      <c r="AC11" s="44"/>
    </row>
    <row r="12">
      <c r="A12" s="45"/>
      <c r="B12" s="51" t="s">
        <v>42</v>
      </c>
      <c r="C12" s="65" t="s">
        <v>37</v>
      </c>
      <c r="D12" s="66"/>
      <c r="E12" s="66"/>
      <c r="F12" s="66"/>
      <c r="G12" s="66"/>
      <c r="H12" s="66"/>
      <c r="I12" s="66"/>
      <c r="J12" s="66"/>
      <c r="K12" s="66"/>
      <c r="L12" s="66"/>
      <c r="M12" s="66"/>
      <c r="N12" s="66"/>
      <c r="O12" s="66"/>
      <c r="P12" s="66"/>
      <c r="Q12" s="66"/>
      <c r="R12" s="66"/>
      <c r="S12" s="67">
        <v>6000.0</v>
      </c>
      <c r="T12" s="61" t="s">
        <v>41</v>
      </c>
      <c r="U12" s="40"/>
      <c r="W12" s="19"/>
      <c r="AC12" s="44"/>
    </row>
    <row r="13">
      <c r="A13" s="45"/>
      <c r="B13" s="51" t="s">
        <v>43</v>
      </c>
      <c r="C13" s="71" t="s">
        <v>44</v>
      </c>
      <c r="D13" s="72"/>
      <c r="E13" s="72"/>
      <c r="F13" s="72"/>
      <c r="G13" s="72"/>
      <c r="H13" s="72"/>
      <c r="I13" s="72"/>
      <c r="J13" s="72"/>
      <c r="K13" s="72"/>
      <c r="L13" s="72"/>
      <c r="M13" s="72"/>
      <c r="N13" s="72"/>
      <c r="O13" s="72"/>
      <c r="P13" s="72"/>
      <c r="Q13" s="72"/>
      <c r="R13" s="72"/>
      <c r="S13" s="60">
        <f>(N53*0.05)+(O53*0.05)</f>
        <v>64040</v>
      </c>
      <c r="T13" s="73">
        <f>IFS(MAX(C13:G13)=C13,C13/$K$3,MAX(C13:G13)=D13,D13/$M$3,MAX(C13:G13)=E13,E13/$M$3,MAX(C13:G13)=F13,F13/$N$3,MAX(C13:G13)=G13,G13/$O$3)/8</f>
        <v>0</v>
      </c>
      <c r="U13" s="40">
        <f>ROUNDUP(T13,0)</f>
        <v>0</v>
      </c>
      <c r="W13" s="19"/>
      <c r="AC13" s="44"/>
    </row>
    <row r="14">
      <c r="A14" s="45"/>
      <c r="B14" s="74" t="s">
        <v>45</v>
      </c>
      <c r="C14" s="71" t="s">
        <v>37</v>
      </c>
      <c r="D14" s="72"/>
      <c r="E14" s="72"/>
      <c r="F14" s="72"/>
      <c r="G14" s="72"/>
      <c r="H14" s="72"/>
      <c r="I14" s="72"/>
      <c r="J14" s="72"/>
      <c r="K14" s="72"/>
      <c r="L14" s="72"/>
      <c r="M14" s="72"/>
      <c r="N14" s="72"/>
      <c r="O14" s="72"/>
      <c r="P14" s="72"/>
      <c r="Q14" s="72"/>
      <c r="R14" s="72"/>
      <c r="S14" s="75">
        <f>10*$N$2+10*O2</f>
        <v>37000</v>
      </c>
      <c r="T14" s="61" t="s">
        <v>46</v>
      </c>
      <c r="U14" s="40"/>
      <c r="W14" s="19"/>
      <c r="AC14" s="44"/>
    </row>
    <row r="15">
      <c r="A15" s="45"/>
      <c r="B15" s="76" t="s">
        <v>47</v>
      </c>
      <c r="C15" s="71" t="s">
        <v>48</v>
      </c>
      <c r="D15" s="72"/>
      <c r="E15" s="72"/>
      <c r="F15" s="72"/>
      <c r="G15" s="72"/>
      <c r="H15" s="72"/>
      <c r="I15" s="72"/>
      <c r="J15" s="72"/>
      <c r="K15" s="72"/>
      <c r="L15" s="72"/>
      <c r="M15" s="72"/>
      <c r="N15" s="72"/>
      <c r="O15" s="72"/>
      <c r="P15" s="72"/>
      <c r="Q15" s="72"/>
      <c r="R15" s="72"/>
      <c r="S15" s="75">
        <f>(10*K2)+(10*L2)+(10*M2)+(10*N2)+(10*O2)+(10*Q2)+(10*R2)</f>
        <v>103000</v>
      </c>
      <c r="T15" s="77"/>
      <c r="U15" s="40">
        <f t="shared" ref="U15:U26" si="19">ROUNDUP(T15,0)</f>
        <v>0</v>
      </c>
      <c r="W15" s="19"/>
      <c r="AC15" s="44"/>
    </row>
    <row r="16">
      <c r="A16" s="45"/>
      <c r="B16" s="76" t="s">
        <v>49</v>
      </c>
      <c r="C16" s="71" t="s">
        <v>50</v>
      </c>
      <c r="D16" s="72"/>
      <c r="E16" s="72"/>
      <c r="F16" s="72"/>
      <c r="G16" s="72"/>
      <c r="H16" s="72"/>
      <c r="I16" s="72"/>
      <c r="J16" s="72"/>
      <c r="K16" s="72"/>
      <c r="L16" s="72"/>
      <c r="M16" s="72"/>
      <c r="N16" s="72"/>
      <c r="O16" s="72"/>
      <c r="P16" s="72"/>
      <c r="Q16" s="72"/>
      <c r="R16" s="72"/>
      <c r="S16" s="75">
        <f t="shared" ref="S16:S17" si="20">$R$53*0.3</f>
        <v>118074.375</v>
      </c>
      <c r="T16" s="77"/>
      <c r="U16" s="40">
        <f t="shared" si="19"/>
        <v>0</v>
      </c>
      <c r="W16" s="19"/>
      <c r="AC16" s="44"/>
    </row>
    <row r="17">
      <c r="A17" s="45"/>
      <c r="B17" s="76" t="s">
        <v>51</v>
      </c>
      <c r="C17" s="78" t="s">
        <v>50</v>
      </c>
      <c r="D17" s="79"/>
      <c r="E17" s="79"/>
      <c r="F17" s="79"/>
      <c r="G17" s="79"/>
      <c r="H17" s="79"/>
      <c r="I17" s="79"/>
      <c r="J17" s="79"/>
      <c r="K17" s="79"/>
      <c r="L17" s="79"/>
      <c r="M17" s="79"/>
      <c r="N17" s="79"/>
      <c r="O17" s="79"/>
      <c r="P17" s="79"/>
      <c r="Q17" s="79"/>
      <c r="R17" s="80"/>
      <c r="S17" s="75">
        <f t="shared" si="20"/>
        <v>118074.375</v>
      </c>
      <c r="T17" s="77"/>
      <c r="U17" s="40">
        <f t="shared" si="19"/>
        <v>0</v>
      </c>
      <c r="W17" s="19"/>
      <c r="AC17" s="44"/>
    </row>
    <row r="18">
      <c r="A18" s="45"/>
      <c r="B18" s="81" t="str">
        <f>HYPERLINK("https://apptask.ru/c/7/board/76/79", "79 Прямая регистрация")</f>
        <v>79 Прямая регистрация</v>
      </c>
      <c r="C18" s="82"/>
      <c r="D18" s="82"/>
      <c r="E18" s="83"/>
      <c r="F18" s="82">
        <v>100.0</v>
      </c>
      <c r="G18" s="82"/>
      <c r="H18" s="37">
        <f t="shared" ref="H18:H26" si="22">SUM(C18:G18) * 0.05</f>
        <v>5</v>
      </c>
      <c r="I18" s="37">
        <f t="shared" ref="I18:I26" si="23">SUM(F18:G18) * 0.15</f>
        <v>15</v>
      </c>
      <c r="J18" s="37">
        <f t="shared" ref="J18:J26" si="24">SUM(C18:I18) * 0.3</f>
        <v>36</v>
      </c>
      <c r="K18" s="38">
        <f t="shared" ref="K18:L18" si="21">$K$2*C18</f>
        <v>0</v>
      </c>
      <c r="L18" s="38">
        <f t="shared" si="21"/>
        <v>0</v>
      </c>
      <c r="M18" s="38">
        <f t="shared" ref="M18:M26" si="26">E18*$M$2</f>
        <v>0</v>
      </c>
      <c r="N18" s="38">
        <f t="shared" ref="N18:N26" si="27">$N$2*F18</f>
        <v>180000</v>
      </c>
      <c r="O18" s="38">
        <f t="shared" ref="O18:O26" si="28">$O$2*G18</f>
        <v>0</v>
      </c>
      <c r="P18" s="38">
        <f t="shared" ref="P18:P26" si="29">$P$2*H18</f>
        <v>8750</v>
      </c>
      <c r="Q18" s="38">
        <f t="shared" ref="Q18:Q26" si="30">$Q$2*I18</f>
        <v>15000</v>
      </c>
      <c r="R18" s="38">
        <f t="shared" ref="R18:R26" si="31">$R$2*J18</f>
        <v>45000</v>
      </c>
      <c r="S18" s="57">
        <f t="shared" ref="S18:S26" si="32">SUM(K18:R18)</f>
        <v>248750</v>
      </c>
      <c r="T18" s="40">
        <f t="shared" ref="T18:T26" si="33">IFS(MAX(C18:G18)=C18,C18/$K$3,MAX(C18:G18)=D18,D18/$L$3,MAX(C18:G18)=E18,E18/$M$3,MAX(C18:G18)=F18,F18/$N$3,MAX(C18:G18)=G18,G18/$O$3)/8</f>
        <v>12.5</v>
      </c>
      <c r="U18" s="40">
        <f t="shared" si="19"/>
        <v>13</v>
      </c>
      <c r="W18" s="19"/>
      <c r="AC18" s="44"/>
    </row>
    <row r="19">
      <c r="A19" s="45"/>
      <c r="B19" s="84" t="s">
        <v>52</v>
      </c>
      <c r="C19" s="54">
        <v>9.0</v>
      </c>
      <c r="D19" s="55"/>
      <c r="E19" s="85"/>
      <c r="F19" s="54">
        <v>13.0</v>
      </c>
      <c r="G19" s="54">
        <v>4.0</v>
      </c>
      <c r="H19" s="55">
        <f t="shared" si="22"/>
        <v>1.3</v>
      </c>
      <c r="I19" s="55">
        <f t="shared" si="23"/>
        <v>2.55</v>
      </c>
      <c r="J19" s="37">
        <f t="shared" si="24"/>
        <v>8.955</v>
      </c>
      <c r="K19" s="56">
        <f t="shared" ref="K19:L19" si="25">$K$2*C19</f>
        <v>13050</v>
      </c>
      <c r="L19" s="56">
        <f t="shared" si="25"/>
        <v>0</v>
      </c>
      <c r="M19" s="56">
        <f t="shared" si="26"/>
        <v>0</v>
      </c>
      <c r="N19" s="56">
        <f t="shared" si="27"/>
        <v>23400</v>
      </c>
      <c r="O19" s="56">
        <f t="shared" si="28"/>
        <v>7600</v>
      </c>
      <c r="P19" s="56">
        <f t="shared" si="29"/>
        <v>2275</v>
      </c>
      <c r="Q19" s="56">
        <f t="shared" si="30"/>
        <v>2550</v>
      </c>
      <c r="R19" s="56">
        <f t="shared" si="31"/>
        <v>11193.75</v>
      </c>
      <c r="S19" s="57">
        <f t="shared" si="32"/>
        <v>60068.75</v>
      </c>
      <c r="T19" s="40">
        <f t="shared" si="33"/>
        <v>1.625</v>
      </c>
      <c r="U19" s="40">
        <f t="shared" si="19"/>
        <v>2</v>
      </c>
      <c r="W19" s="19"/>
      <c r="AC19" s="44"/>
    </row>
    <row r="20">
      <c r="A20" s="45"/>
      <c r="B20" s="84" t="s">
        <v>53</v>
      </c>
      <c r="C20" s="55"/>
      <c r="D20" s="55"/>
      <c r="E20" s="85"/>
      <c r="F20" s="54">
        <v>14.0</v>
      </c>
      <c r="G20" s="54"/>
      <c r="H20" s="55">
        <f t="shared" si="22"/>
        <v>0.7</v>
      </c>
      <c r="I20" s="55">
        <f t="shared" si="23"/>
        <v>2.1</v>
      </c>
      <c r="J20" s="37">
        <f t="shared" si="24"/>
        <v>5.04</v>
      </c>
      <c r="K20" s="56">
        <f t="shared" ref="K20:L20" si="34">$K$2*C20</f>
        <v>0</v>
      </c>
      <c r="L20" s="56">
        <f t="shared" si="34"/>
        <v>0</v>
      </c>
      <c r="M20" s="56">
        <f t="shared" si="26"/>
        <v>0</v>
      </c>
      <c r="N20" s="56">
        <f t="shared" si="27"/>
        <v>25200</v>
      </c>
      <c r="O20" s="56">
        <f t="shared" si="28"/>
        <v>0</v>
      </c>
      <c r="P20" s="56">
        <f t="shared" si="29"/>
        <v>1225</v>
      </c>
      <c r="Q20" s="56">
        <f t="shared" si="30"/>
        <v>2100</v>
      </c>
      <c r="R20" s="56">
        <f t="shared" si="31"/>
        <v>6300</v>
      </c>
      <c r="S20" s="57">
        <f t="shared" si="32"/>
        <v>34825</v>
      </c>
      <c r="T20" s="40">
        <f t="shared" si="33"/>
        <v>1.75</v>
      </c>
      <c r="U20" s="40">
        <f t="shared" si="19"/>
        <v>2</v>
      </c>
      <c r="W20" s="19"/>
      <c r="AC20" s="44"/>
    </row>
    <row r="21">
      <c r="A21" s="45"/>
      <c r="B21" s="84" t="s">
        <v>54</v>
      </c>
      <c r="C21" s="54">
        <v>5.0</v>
      </c>
      <c r="D21" s="54"/>
      <c r="E21" s="85"/>
      <c r="F21" s="54">
        <v>9.0</v>
      </c>
      <c r="G21" s="55"/>
      <c r="H21" s="55">
        <f t="shared" si="22"/>
        <v>0.7</v>
      </c>
      <c r="I21" s="55">
        <f t="shared" si="23"/>
        <v>1.35</v>
      </c>
      <c r="J21" s="37">
        <f t="shared" si="24"/>
        <v>4.815</v>
      </c>
      <c r="K21" s="56">
        <f t="shared" ref="K21:L21" si="35">$K$2*C21</f>
        <v>7250</v>
      </c>
      <c r="L21" s="56">
        <f t="shared" si="35"/>
        <v>0</v>
      </c>
      <c r="M21" s="56">
        <f t="shared" si="26"/>
        <v>0</v>
      </c>
      <c r="N21" s="56">
        <f t="shared" si="27"/>
        <v>16200</v>
      </c>
      <c r="O21" s="56">
        <f t="shared" si="28"/>
        <v>0</v>
      </c>
      <c r="P21" s="56">
        <f t="shared" si="29"/>
        <v>1225</v>
      </c>
      <c r="Q21" s="56">
        <f t="shared" si="30"/>
        <v>1350</v>
      </c>
      <c r="R21" s="56">
        <f t="shared" si="31"/>
        <v>6018.75</v>
      </c>
      <c r="S21" s="57">
        <f t="shared" si="32"/>
        <v>32043.75</v>
      </c>
      <c r="T21" s="40">
        <f t="shared" si="33"/>
        <v>1.125</v>
      </c>
      <c r="U21" s="40">
        <f t="shared" si="19"/>
        <v>2</v>
      </c>
      <c r="W21" s="19"/>
      <c r="AC21" s="44"/>
    </row>
    <row r="22">
      <c r="A22" s="45"/>
      <c r="B22" s="84" t="s">
        <v>55</v>
      </c>
      <c r="C22" s="54">
        <v>8.0</v>
      </c>
      <c r="D22" s="55"/>
      <c r="E22" s="85"/>
      <c r="F22" s="54">
        <v>12.0</v>
      </c>
      <c r="G22" s="55"/>
      <c r="H22" s="55">
        <f t="shared" si="22"/>
        <v>1</v>
      </c>
      <c r="I22" s="55">
        <f t="shared" si="23"/>
        <v>1.8</v>
      </c>
      <c r="J22" s="37">
        <f t="shared" si="24"/>
        <v>6.84</v>
      </c>
      <c r="K22" s="56">
        <f t="shared" ref="K22:L22" si="36">$K$2*C22</f>
        <v>11600</v>
      </c>
      <c r="L22" s="56">
        <f t="shared" si="36"/>
        <v>0</v>
      </c>
      <c r="M22" s="56">
        <f t="shared" si="26"/>
        <v>0</v>
      </c>
      <c r="N22" s="56">
        <f t="shared" si="27"/>
        <v>21600</v>
      </c>
      <c r="O22" s="56">
        <f t="shared" si="28"/>
        <v>0</v>
      </c>
      <c r="P22" s="56">
        <f t="shared" si="29"/>
        <v>1750</v>
      </c>
      <c r="Q22" s="56">
        <f t="shared" si="30"/>
        <v>1800</v>
      </c>
      <c r="R22" s="56">
        <f t="shared" si="31"/>
        <v>8550</v>
      </c>
      <c r="S22" s="57">
        <f t="shared" si="32"/>
        <v>45300</v>
      </c>
      <c r="T22" s="40">
        <f t="shared" si="33"/>
        <v>1.5</v>
      </c>
      <c r="U22" s="40">
        <f t="shared" si="19"/>
        <v>2</v>
      </c>
      <c r="W22" s="19"/>
      <c r="AC22" s="44"/>
    </row>
    <row r="23">
      <c r="A23" s="45"/>
      <c r="B23" s="84" t="s">
        <v>56</v>
      </c>
      <c r="C23" s="55"/>
      <c r="D23" s="55"/>
      <c r="E23" s="85"/>
      <c r="F23" s="55"/>
      <c r="G23" s="55"/>
      <c r="H23" s="55">
        <f t="shared" si="22"/>
        <v>0</v>
      </c>
      <c r="I23" s="55">
        <f t="shared" si="23"/>
        <v>0</v>
      </c>
      <c r="J23" s="37">
        <f t="shared" si="24"/>
        <v>0</v>
      </c>
      <c r="K23" s="56">
        <f t="shared" ref="K23:L23" si="37">$K$2*C23</f>
        <v>0</v>
      </c>
      <c r="L23" s="56">
        <f t="shared" si="37"/>
        <v>0</v>
      </c>
      <c r="M23" s="56">
        <f t="shared" si="26"/>
        <v>0</v>
      </c>
      <c r="N23" s="56">
        <f t="shared" si="27"/>
        <v>0</v>
      </c>
      <c r="O23" s="56">
        <f t="shared" si="28"/>
        <v>0</v>
      </c>
      <c r="P23" s="56">
        <f t="shared" si="29"/>
        <v>0</v>
      </c>
      <c r="Q23" s="56">
        <f t="shared" si="30"/>
        <v>0</v>
      </c>
      <c r="R23" s="56">
        <f t="shared" si="31"/>
        <v>0</v>
      </c>
      <c r="S23" s="57">
        <f t="shared" si="32"/>
        <v>0</v>
      </c>
      <c r="T23" s="40">
        <f t="shared" si="33"/>
        <v>0</v>
      </c>
      <c r="U23" s="40">
        <f t="shared" si="19"/>
        <v>0</v>
      </c>
      <c r="W23" s="19"/>
      <c r="AC23" s="44"/>
    </row>
    <row r="24">
      <c r="A24" s="45"/>
      <c r="B24" s="86" t="s">
        <v>57</v>
      </c>
      <c r="C24" s="54">
        <v>27.0</v>
      </c>
      <c r="D24" s="55"/>
      <c r="E24" s="85"/>
      <c r="F24" s="54">
        <v>9.0</v>
      </c>
      <c r="G24" s="54">
        <v>23.0</v>
      </c>
      <c r="H24" s="55">
        <f t="shared" si="22"/>
        <v>2.95</v>
      </c>
      <c r="I24" s="55">
        <f t="shared" si="23"/>
        <v>4.8</v>
      </c>
      <c r="J24" s="37">
        <f t="shared" si="24"/>
        <v>20.025</v>
      </c>
      <c r="K24" s="56">
        <f t="shared" ref="K24:L24" si="38">$K$2*C24</f>
        <v>39150</v>
      </c>
      <c r="L24" s="56">
        <f t="shared" si="38"/>
        <v>0</v>
      </c>
      <c r="M24" s="56">
        <f t="shared" si="26"/>
        <v>0</v>
      </c>
      <c r="N24" s="56">
        <f t="shared" si="27"/>
        <v>16200</v>
      </c>
      <c r="O24" s="56">
        <f t="shared" si="28"/>
        <v>43700</v>
      </c>
      <c r="P24" s="56">
        <f t="shared" si="29"/>
        <v>5162.5</v>
      </c>
      <c r="Q24" s="56">
        <f t="shared" si="30"/>
        <v>4800</v>
      </c>
      <c r="R24" s="56">
        <f t="shared" si="31"/>
        <v>25031.25</v>
      </c>
      <c r="S24" s="57">
        <f t="shared" si="32"/>
        <v>134043.75</v>
      </c>
      <c r="T24" s="40">
        <f t="shared" si="33"/>
        <v>3.375</v>
      </c>
      <c r="U24" s="40">
        <f t="shared" si="19"/>
        <v>4</v>
      </c>
      <c r="W24" s="19"/>
      <c r="AC24" s="44"/>
    </row>
    <row r="25">
      <c r="A25" s="45"/>
      <c r="B25" s="84" t="s">
        <v>58</v>
      </c>
      <c r="C25" s="54">
        <v>3.0</v>
      </c>
      <c r="D25" s="54">
        <v>7.0</v>
      </c>
      <c r="E25" s="85"/>
      <c r="F25" s="54">
        <v>3.0</v>
      </c>
      <c r="G25" s="54">
        <v>12.0</v>
      </c>
      <c r="H25" s="55">
        <f t="shared" si="22"/>
        <v>1.25</v>
      </c>
      <c r="I25" s="55">
        <f t="shared" si="23"/>
        <v>2.25</v>
      </c>
      <c r="J25" s="37">
        <f t="shared" si="24"/>
        <v>8.55</v>
      </c>
      <c r="K25" s="56">
        <f t="shared" ref="K25:L25" si="39">$K$2*C25</f>
        <v>4350</v>
      </c>
      <c r="L25" s="56">
        <f t="shared" si="39"/>
        <v>10150</v>
      </c>
      <c r="M25" s="56">
        <f t="shared" si="26"/>
        <v>0</v>
      </c>
      <c r="N25" s="56">
        <f t="shared" si="27"/>
        <v>5400</v>
      </c>
      <c r="O25" s="56">
        <f t="shared" si="28"/>
        <v>22800</v>
      </c>
      <c r="P25" s="56">
        <f t="shared" si="29"/>
        <v>2187.5</v>
      </c>
      <c r="Q25" s="56">
        <f t="shared" si="30"/>
        <v>2250</v>
      </c>
      <c r="R25" s="56">
        <f t="shared" si="31"/>
        <v>10687.5</v>
      </c>
      <c r="S25" s="57">
        <f t="shared" si="32"/>
        <v>57825</v>
      </c>
      <c r="T25" s="40">
        <f t="shared" si="33"/>
        <v>1.5</v>
      </c>
      <c r="U25" s="40">
        <f t="shared" si="19"/>
        <v>2</v>
      </c>
      <c r="W25" s="19"/>
      <c r="AC25" s="44"/>
    </row>
    <row r="26">
      <c r="A26" s="45"/>
      <c r="B26" s="87" t="s">
        <v>59</v>
      </c>
      <c r="C26" s="88">
        <v>6.0</v>
      </c>
      <c r="D26" s="89"/>
      <c r="E26" s="90"/>
      <c r="F26" s="88">
        <v>7.0</v>
      </c>
      <c r="G26" s="89"/>
      <c r="H26" s="89">
        <f t="shared" si="22"/>
        <v>0.65</v>
      </c>
      <c r="I26" s="89">
        <f t="shared" si="23"/>
        <v>1.05</v>
      </c>
      <c r="J26" s="37">
        <f t="shared" si="24"/>
        <v>4.41</v>
      </c>
      <c r="K26" s="91">
        <f t="shared" ref="K26:L26" si="40">$K$2*C26</f>
        <v>8700</v>
      </c>
      <c r="L26" s="56">
        <f t="shared" si="40"/>
        <v>0</v>
      </c>
      <c r="M26" s="91">
        <f t="shared" si="26"/>
        <v>0</v>
      </c>
      <c r="N26" s="91">
        <f t="shared" si="27"/>
        <v>12600</v>
      </c>
      <c r="O26" s="91">
        <f t="shared" si="28"/>
        <v>0</v>
      </c>
      <c r="P26" s="91">
        <f t="shared" si="29"/>
        <v>1137.5</v>
      </c>
      <c r="Q26" s="91">
        <f t="shared" si="30"/>
        <v>1050</v>
      </c>
      <c r="R26" s="91">
        <f t="shared" si="31"/>
        <v>5512.5</v>
      </c>
      <c r="S26" s="92">
        <f t="shared" si="32"/>
        <v>29000</v>
      </c>
      <c r="T26" s="40">
        <f t="shared" si="33"/>
        <v>0.875</v>
      </c>
      <c r="U26" s="40">
        <f t="shared" si="19"/>
        <v>1</v>
      </c>
      <c r="W26" s="19"/>
      <c r="AC26" s="44"/>
    </row>
    <row r="27">
      <c r="A27" s="93"/>
      <c r="B27" s="94"/>
      <c r="C27" s="95">
        <f t="shared" ref="C27:U27" si="41">SUM(C4:C26)</f>
        <v>58</v>
      </c>
      <c r="D27" s="95">
        <f t="shared" si="41"/>
        <v>7</v>
      </c>
      <c r="E27" s="95">
        <f t="shared" si="41"/>
        <v>0</v>
      </c>
      <c r="F27" s="95">
        <f t="shared" si="41"/>
        <v>222</v>
      </c>
      <c r="G27" s="95">
        <f t="shared" si="41"/>
        <v>58</v>
      </c>
      <c r="H27" s="95">
        <f t="shared" si="41"/>
        <v>17.25</v>
      </c>
      <c r="I27" s="95">
        <f t="shared" si="41"/>
        <v>42</v>
      </c>
      <c r="J27" s="95">
        <f t="shared" si="41"/>
        <v>121.275</v>
      </c>
      <c r="K27" s="96">
        <f t="shared" si="41"/>
        <v>84100</v>
      </c>
      <c r="L27" s="96">
        <f t="shared" si="41"/>
        <v>10150</v>
      </c>
      <c r="M27" s="96">
        <f t="shared" si="41"/>
        <v>0</v>
      </c>
      <c r="N27" s="96">
        <f t="shared" si="41"/>
        <v>399600</v>
      </c>
      <c r="O27" s="96">
        <f t="shared" si="41"/>
        <v>110200</v>
      </c>
      <c r="P27" s="96">
        <f t="shared" si="41"/>
        <v>30187.5</v>
      </c>
      <c r="Q27" s="96">
        <f t="shared" si="41"/>
        <v>42000</v>
      </c>
      <c r="R27" s="96">
        <f t="shared" si="41"/>
        <v>151593.75</v>
      </c>
      <c r="S27" s="96">
        <f t="shared" si="41"/>
        <v>1330580</v>
      </c>
      <c r="T27" s="97">
        <f t="shared" si="41"/>
        <v>31.125</v>
      </c>
      <c r="U27" s="97">
        <f t="shared" si="41"/>
        <v>38</v>
      </c>
      <c r="W27" s="19"/>
      <c r="AC27" s="44"/>
    </row>
    <row r="28">
      <c r="A28" s="31" t="s">
        <v>60</v>
      </c>
      <c r="B28" s="98" t="s">
        <v>61</v>
      </c>
      <c r="C28" s="82"/>
      <c r="D28" s="82"/>
      <c r="E28" s="83"/>
      <c r="F28" s="82">
        <v>100.0</v>
      </c>
      <c r="G28" s="82"/>
      <c r="H28" s="89">
        <f t="shared" ref="H28:H36" si="43">SUM(C28:G28) * 0.05</f>
        <v>5</v>
      </c>
      <c r="I28" s="89">
        <f t="shared" ref="I28:I36" si="44">SUM(F28:G28) * 0.15</f>
        <v>15</v>
      </c>
      <c r="J28" s="37">
        <f t="shared" ref="J28:J36" si="45">SUM(C28:I28) * 0.3</f>
        <v>36</v>
      </c>
      <c r="K28" s="38">
        <f t="shared" ref="K28:L28" si="42">$K$2*C28</f>
        <v>0</v>
      </c>
      <c r="L28" s="38">
        <f t="shared" si="42"/>
        <v>0</v>
      </c>
      <c r="M28" s="38">
        <f t="shared" ref="M28:M36" si="47">E28*$M$2</f>
        <v>0</v>
      </c>
      <c r="N28" s="38">
        <f t="shared" ref="N28:N36" si="48">$N$2*F28</f>
        <v>180000</v>
      </c>
      <c r="O28" s="38">
        <f t="shared" ref="O28:O36" si="49">$O$2*G28</f>
        <v>0</v>
      </c>
      <c r="P28" s="38">
        <f t="shared" ref="P28:P36" si="50">$P$2*H28</f>
        <v>8750</v>
      </c>
      <c r="Q28" s="38">
        <f t="shared" ref="Q28:Q36" si="51">$Q$2*I28</f>
        <v>15000</v>
      </c>
      <c r="R28" s="38">
        <f t="shared" ref="R28:R36" si="52">$R$2*J28</f>
        <v>45000</v>
      </c>
      <c r="S28" s="39">
        <f t="shared" ref="S28:S36" si="53">SUM(K28:R28)</f>
        <v>248750</v>
      </c>
      <c r="T28" s="40">
        <f t="shared" ref="T28:T36" si="54">IFS(MAX(C28:G28)=C28,C28/$K$3,MAX(C28:G28)=D28,D28/$L$3,MAX(C28:G28)=E28,E28/$M$3,MAX(C28:G28)=F28,F28/$N$3,MAX(C28:G28)=G28,G28/$O$3)/8</f>
        <v>12.5</v>
      </c>
      <c r="U28" s="99">
        <f t="shared" ref="U28:U53" si="55">ROUNDUP(T28,0)</f>
        <v>13</v>
      </c>
      <c r="V28" s="100" t="s">
        <v>62</v>
      </c>
      <c r="W28" s="19"/>
      <c r="AC28" s="44"/>
    </row>
    <row r="29">
      <c r="A29" s="45"/>
      <c r="B29" s="101" t="s">
        <v>63</v>
      </c>
      <c r="C29" s="54">
        <v>9.0</v>
      </c>
      <c r="D29" s="55"/>
      <c r="E29" s="85"/>
      <c r="F29" s="54">
        <v>13.0</v>
      </c>
      <c r="G29" s="54">
        <v>4.0</v>
      </c>
      <c r="H29" s="89">
        <f t="shared" si="43"/>
        <v>1.3</v>
      </c>
      <c r="I29" s="89">
        <f t="shared" si="44"/>
        <v>2.55</v>
      </c>
      <c r="J29" s="37">
        <f t="shared" si="45"/>
        <v>8.955</v>
      </c>
      <c r="K29" s="56">
        <f t="shared" ref="K29:L29" si="46">$K$2*C29</f>
        <v>13050</v>
      </c>
      <c r="L29" s="38">
        <f t="shared" si="46"/>
        <v>0</v>
      </c>
      <c r="M29" s="56">
        <f t="shared" si="47"/>
        <v>0</v>
      </c>
      <c r="N29" s="56">
        <f t="shared" si="48"/>
        <v>23400</v>
      </c>
      <c r="O29" s="56">
        <f t="shared" si="49"/>
        <v>7600</v>
      </c>
      <c r="P29" s="56">
        <f t="shared" si="50"/>
        <v>2275</v>
      </c>
      <c r="Q29" s="56">
        <f t="shared" si="51"/>
        <v>2550</v>
      </c>
      <c r="R29" s="56">
        <f t="shared" si="52"/>
        <v>11193.75</v>
      </c>
      <c r="S29" s="57">
        <f t="shared" si="53"/>
        <v>60068.75</v>
      </c>
      <c r="T29" s="40">
        <f t="shared" si="54"/>
        <v>1.625</v>
      </c>
      <c r="U29" s="99">
        <f t="shared" si="55"/>
        <v>2</v>
      </c>
      <c r="W29" s="19"/>
      <c r="AC29" s="44"/>
    </row>
    <row r="30">
      <c r="A30" s="45"/>
      <c r="B30" s="84" t="s">
        <v>64</v>
      </c>
      <c r="C30" s="55"/>
      <c r="D30" s="55"/>
      <c r="E30" s="85"/>
      <c r="F30" s="54">
        <v>14.0</v>
      </c>
      <c r="G30" s="54"/>
      <c r="H30" s="89">
        <f t="shared" si="43"/>
        <v>0.7</v>
      </c>
      <c r="I30" s="89">
        <f t="shared" si="44"/>
        <v>2.1</v>
      </c>
      <c r="J30" s="37">
        <f t="shared" si="45"/>
        <v>5.04</v>
      </c>
      <c r="K30" s="56">
        <f t="shared" ref="K30:L30" si="56">$K$2*C30</f>
        <v>0</v>
      </c>
      <c r="L30" s="38">
        <f t="shared" si="56"/>
        <v>0</v>
      </c>
      <c r="M30" s="56">
        <f t="shared" si="47"/>
        <v>0</v>
      </c>
      <c r="N30" s="56">
        <f t="shared" si="48"/>
        <v>25200</v>
      </c>
      <c r="O30" s="56">
        <f t="shared" si="49"/>
        <v>0</v>
      </c>
      <c r="P30" s="56">
        <f t="shared" si="50"/>
        <v>1225</v>
      </c>
      <c r="Q30" s="56">
        <f t="shared" si="51"/>
        <v>2100</v>
      </c>
      <c r="R30" s="56">
        <f t="shared" si="52"/>
        <v>6300</v>
      </c>
      <c r="S30" s="57">
        <f t="shared" si="53"/>
        <v>34825</v>
      </c>
      <c r="T30" s="40">
        <f t="shared" si="54"/>
        <v>1.75</v>
      </c>
      <c r="U30" s="99">
        <f t="shared" si="55"/>
        <v>2</v>
      </c>
      <c r="W30" s="19"/>
      <c r="AC30" s="44"/>
    </row>
    <row r="31">
      <c r="A31" s="45"/>
      <c r="B31" s="84" t="s">
        <v>65</v>
      </c>
      <c r="C31" s="54">
        <v>5.0</v>
      </c>
      <c r="D31" s="54"/>
      <c r="E31" s="85"/>
      <c r="F31" s="54">
        <v>9.0</v>
      </c>
      <c r="G31" s="55"/>
      <c r="H31" s="89">
        <f t="shared" si="43"/>
        <v>0.7</v>
      </c>
      <c r="I31" s="89">
        <f t="shared" si="44"/>
        <v>1.35</v>
      </c>
      <c r="J31" s="37">
        <f t="shared" si="45"/>
        <v>4.815</v>
      </c>
      <c r="K31" s="56">
        <f t="shared" ref="K31:L31" si="57">$K$2*C31</f>
        <v>7250</v>
      </c>
      <c r="L31" s="38">
        <f t="shared" si="57"/>
        <v>0</v>
      </c>
      <c r="M31" s="56">
        <f t="shared" si="47"/>
        <v>0</v>
      </c>
      <c r="N31" s="56">
        <f t="shared" si="48"/>
        <v>16200</v>
      </c>
      <c r="O31" s="56">
        <f t="shared" si="49"/>
        <v>0</v>
      </c>
      <c r="P31" s="56">
        <f t="shared" si="50"/>
        <v>1225</v>
      </c>
      <c r="Q31" s="56">
        <f t="shared" si="51"/>
        <v>1350</v>
      </c>
      <c r="R31" s="56">
        <f t="shared" si="52"/>
        <v>6018.75</v>
      </c>
      <c r="S31" s="57">
        <f t="shared" si="53"/>
        <v>32043.75</v>
      </c>
      <c r="T31" s="40">
        <f t="shared" si="54"/>
        <v>1.125</v>
      </c>
      <c r="U31" s="99">
        <f t="shared" si="55"/>
        <v>2</v>
      </c>
      <c r="W31" s="19"/>
      <c r="AC31" s="44"/>
    </row>
    <row r="32">
      <c r="A32" s="45"/>
      <c r="B32" s="102" t="s">
        <v>66</v>
      </c>
      <c r="C32" s="54">
        <v>8.0</v>
      </c>
      <c r="D32" s="55"/>
      <c r="E32" s="85"/>
      <c r="F32" s="54">
        <v>12.0</v>
      </c>
      <c r="G32" s="55"/>
      <c r="H32" s="89">
        <f t="shared" si="43"/>
        <v>1</v>
      </c>
      <c r="I32" s="89">
        <f t="shared" si="44"/>
        <v>1.8</v>
      </c>
      <c r="J32" s="37">
        <f t="shared" si="45"/>
        <v>6.84</v>
      </c>
      <c r="K32" s="56">
        <f t="shared" ref="K32:L32" si="58">$K$2*C32</f>
        <v>11600</v>
      </c>
      <c r="L32" s="38">
        <f t="shared" si="58"/>
        <v>0</v>
      </c>
      <c r="M32" s="56">
        <f t="shared" si="47"/>
        <v>0</v>
      </c>
      <c r="N32" s="56">
        <f t="shared" si="48"/>
        <v>21600</v>
      </c>
      <c r="O32" s="56">
        <f t="shared" si="49"/>
        <v>0</v>
      </c>
      <c r="P32" s="56">
        <f t="shared" si="50"/>
        <v>1750</v>
      </c>
      <c r="Q32" s="56">
        <f t="shared" si="51"/>
        <v>1800</v>
      </c>
      <c r="R32" s="56">
        <f t="shared" si="52"/>
        <v>8550</v>
      </c>
      <c r="S32" s="57">
        <f t="shared" si="53"/>
        <v>45300</v>
      </c>
      <c r="T32" s="40">
        <f t="shared" si="54"/>
        <v>1.5</v>
      </c>
      <c r="U32" s="99">
        <f t="shared" si="55"/>
        <v>2</v>
      </c>
      <c r="W32" s="19"/>
      <c r="AC32" s="44"/>
    </row>
    <row r="33">
      <c r="A33" s="45"/>
      <c r="B33" s="102" t="s">
        <v>67</v>
      </c>
      <c r="C33" s="55"/>
      <c r="D33" s="55"/>
      <c r="E33" s="85"/>
      <c r="F33" s="55"/>
      <c r="G33" s="55"/>
      <c r="H33" s="89">
        <f t="shared" si="43"/>
        <v>0</v>
      </c>
      <c r="I33" s="89">
        <f t="shared" si="44"/>
        <v>0</v>
      </c>
      <c r="J33" s="37">
        <f t="shared" si="45"/>
        <v>0</v>
      </c>
      <c r="K33" s="56">
        <f t="shared" ref="K33:L33" si="59">$K$2*C33</f>
        <v>0</v>
      </c>
      <c r="L33" s="38">
        <f t="shared" si="59"/>
        <v>0</v>
      </c>
      <c r="M33" s="56">
        <f t="shared" si="47"/>
        <v>0</v>
      </c>
      <c r="N33" s="56">
        <f t="shared" si="48"/>
        <v>0</v>
      </c>
      <c r="O33" s="56">
        <f t="shared" si="49"/>
        <v>0</v>
      </c>
      <c r="P33" s="56">
        <f t="shared" si="50"/>
        <v>0</v>
      </c>
      <c r="Q33" s="56">
        <f t="shared" si="51"/>
        <v>0</v>
      </c>
      <c r="R33" s="56">
        <f t="shared" si="52"/>
        <v>0</v>
      </c>
      <c r="S33" s="57">
        <f t="shared" si="53"/>
        <v>0</v>
      </c>
      <c r="T33" s="40">
        <f t="shared" si="54"/>
        <v>0</v>
      </c>
      <c r="U33" s="99">
        <f t="shared" si="55"/>
        <v>0</v>
      </c>
      <c r="W33" s="19"/>
      <c r="AC33" s="44"/>
    </row>
    <row r="34">
      <c r="A34" s="45"/>
      <c r="B34" s="102" t="s">
        <v>68</v>
      </c>
      <c r="C34" s="54">
        <v>27.0</v>
      </c>
      <c r="D34" s="55"/>
      <c r="E34" s="85"/>
      <c r="F34" s="54">
        <v>9.0</v>
      </c>
      <c r="G34" s="54">
        <v>23.0</v>
      </c>
      <c r="H34" s="89">
        <f t="shared" si="43"/>
        <v>2.95</v>
      </c>
      <c r="I34" s="89">
        <f t="shared" si="44"/>
        <v>4.8</v>
      </c>
      <c r="J34" s="37">
        <f t="shared" si="45"/>
        <v>20.025</v>
      </c>
      <c r="K34" s="56">
        <f t="shared" ref="K34:L34" si="60">$K$2*C34</f>
        <v>39150</v>
      </c>
      <c r="L34" s="38">
        <f t="shared" si="60"/>
        <v>0</v>
      </c>
      <c r="M34" s="56">
        <f t="shared" si="47"/>
        <v>0</v>
      </c>
      <c r="N34" s="56">
        <f t="shared" si="48"/>
        <v>16200</v>
      </c>
      <c r="O34" s="56">
        <f t="shared" si="49"/>
        <v>43700</v>
      </c>
      <c r="P34" s="56">
        <f t="shared" si="50"/>
        <v>5162.5</v>
      </c>
      <c r="Q34" s="56">
        <f t="shared" si="51"/>
        <v>4800</v>
      </c>
      <c r="R34" s="56">
        <f t="shared" si="52"/>
        <v>25031.25</v>
      </c>
      <c r="S34" s="57">
        <f t="shared" si="53"/>
        <v>134043.75</v>
      </c>
      <c r="T34" s="40">
        <f t="shared" si="54"/>
        <v>3.375</v>
      </c>
      <c r="U34" s="99">
        <f t="shared" si="55"/>
        <v>4</v>
      </c>
      <c r="W34" s="19"/>
      <c r="AC34" s="44"/>
    </row>
    <row r="35">
      <c r="A35" s="45"/>
      <c r="B35" s="102" t="s">
        <v>69</v>
      </c>
      <c r="C35" s="54">
        <v>3.0</v>
      </c>
      <c r="D35" s="54">
        <v>7.0</v>
      </c>
      <c r="E35" s="85"/>
      <c r="F35" s="54">
        <v>3.0</v>
      </c>
      <c r="G35" s="54">
        <v>12.0</v>
      </c>
      <c r="H35" s="89">
        <f t="shared" si="43"/>
        <v>1.25</v>
      </c>
      <c r="I35" s="89">
        <f t="shared" si="44"/>
        <v>2.25</v>
      </c>
      <c r="J35" s="37">
        <f t="shared" si="45"/>
        <v>8.55</v>
      </c>
      <c r="K35" s="56">
        <f t="shared" ref="K35:L35" si="61">$K$2*C35</f>
        <v>4350</v>
      </c>
      <c r="L35" s="38">
        <f t="shared" si="61"/>
        <v>10150</v>
      </c>
      <c r="M35" s="56">
        <f t="shared" si="47"/>
        <v>0</v>
      </c>
      <c r="N35" s="56">
        <f t="shared" si="48"/>
        <v>5400</v>
      </c>
      <c r="O35" s="56">
        <f t="shared" si="49"/>
        <v>22800</v>
      </c>
      <c r="P35" s="56">
        <f t="shared" si="50"/>
        <v>2187.5</v>
      </c>
      <c r="Q35" s="56">
        <f t="shared" si="51"/>
        <v>2250</v>
      </c>
      <c r="R35" s="56">
        <f t="shared" si="52"/>
        <v>10687.5</v>
      </c>
      <c r="S35" s="57">
        <f t="shared" si="53"/>
        <v>57825</v>
      </c>
      <c r="T35" s="40">
        <f t="shared" si="54"/>
        <v>1.5</v>
      </c>
      <c r="U35" s="99">
        <f t="shared" si="55"/>
        <v>2</v>
      </c>
      <c r="W35" s="19"/>
      <c r="AC35" s="44"/>
    </row>
    <row r="36">
      <c r="A36" s="45"/>
      <c r="B36" s="103" t="s">
        <v>70</v>
      </c>
      <c r="C36" s="88">
        <v>6.0</v>
      </c>
      <c r="D36" s="89"/>
      <c r="E36" s="90"/>
      <c r="F36" s="88">
        <v>7.0</v>
      </c>
      <c r="G36" s="89"/>
      <c r="H36" s="89">
        <f t="shared" si="43"/>
        <v>0.65</v>
      </c>
      <c r="I36" s="89">
        <f t="shared" si="44"/>
        <v>1.05</v>
      </c>
      <c r="J36" s="37">
        <f t="shared" si="45"/>
        <v>4.41</v>
      </c>
      <c r="K36" s="56">
        <f t="shared" ref="K36:L36" si="62">$K$2*C36</f>
        <v>8700</v>
      </c>
      <c r="L36" s="38">
        <f t="shared" si="62"/>
        <v>0</v>
      </c>
      <c r="M36" s="56">
        <f t="shared" si="47"/>
        <v>0</v>
      </c>
      <c r="N36" s="56">
        <f t="shared" si="48"/>
        <v>12600</v>
      </c>
      <c r="O36" s="56">
        <f t="shared" si="49"/>
        <v>0</v>
      </c>
      <c r="P36" s="56">
        <f t="shared" si="50"/>
        <v>1137.5</v>
      </c>
      <c r="Q36" s="56">
        <f t="shared" si="51"/>
        <v>1050</v>
      </c>
      <c r="R36" s="56">
        <f t="shared" si="52"/>
        <v>5512.5</v>
      </c>
      <c r="S36" s="57">
        <f t="shared" si="53"/>
        <v>29000</v>
      </c>
      <c r="T36" s="40">
        <f t="shared" si="54"/>
        <v>0.875</v>
      </c>
      <c r="U36" s="99">
        <f t="shared" si="55"/>
        <v>1</v>
      </c>
      <c r="W36" s="19"/>
      <c r="AC36" s="44"/>
    </row>
    <row r="37">
      <c r="A37" s="93"/>
      <c r="B37" s="94"/>
      <c r="C37" s="95">
        <f t="shared" ref="C37:T37" si="63">SUM(C28:C36)</f>
        <v>58</v>
      </c>
      <c r="D37" s="95">
        <f t="shared" si="63"/>
        <v>7</v>
      </c>
      <c r="E37" s="95">
        <f t="shared" si="63"/>
        <v>0</v>
      </c>
      <c r="F37" s="95">
        <f t="shared" si="63"/>
        <v>167</v>
      </c>
      <c r="G37" s="95">
        <f t="shared" si="63"/>
        <v>39</v>
      </c>
      <c r="H37" s="95">
        <f t="shared" si="63"/>
        <v>13.55</v>
      </c>
      <c r="I37" s="95">
        <f t="shared" si="63"/>
        <v>30.9</v>
      </c>
      <c r="J37" s="95">
        <f t="shared" si="63"/>
        <v>94.635</v>
      </c>
      <c r="K37" s="96">
        <f t="shared" si="63"/>
        <v>84100</v>
      </c>
      <c r="L37" s="96">
        <f t="shared" si="63"/>
        <v>10150</v>
      </c>
      <c r="M37" s="96">
        <f t="shared" si="63"/>
        <v>0</v>
      </c>
      <c r="N37" s="96">
        <f t="shared" si="63"/>
        <v>300600</v>
      </c>
      <c r="O37" s="96">
        <f t="shared" si="63"/>
        <v>74100</v>
      </c>
      <c r="P37" s="96">
        <f t="shared" si="63"/>
        <v>23712.5</v>
      </c>
      <c r="Q37" s="96">
        <f t="shared" si="63"/>
        <v>30900</v>
      </c>
      <c r="R37" s="96">
        <f t="shared" si="63"/>
        <v>118293.75</v>
      </c>
      <c r="S37" s="96">
        <f t="shared" si="63"/>
        <v>641856.25</v>
      </c>
      <c r="T37" s="104">
        <f t="shared" si="63"/>
        <v>24.25</v>
      </c>
      <c r="U37" s="104">
        <f t="shared" si="55"/>
        <v>25</v>
      </c>
      <c r="W37" s="19"/>
      <c r="AC37" s="44"/>
    </row>
    <row r="38">
      <c r="A38" s="31" t="s">
        <v>71</v>
      </c>
      <c r="B38" s="103" t="s">
        <v>72</v>
      </c>
      <c r="C38" s="82"/>
      <c r="D38" s="82"/>
      <c r="E38" s="83"/>
      <c r="F38" s="82">
        <v>100.0</v>
      </c>
      <c r="G38" s="82"/>
      <c r="H38" s="89">
        <f t="shared" ref="H38:H50" si="65">SUM(C38:G38) * 0.05</f>
        <v>5</v>
      </c>
      <c r="I38" s="89">
        <f t="shared" ref="I38:I50" si="66">SUM(F38:G38) * 0.15</f>
        <v>15</v>
      </c>
      <c r="J38" s="37">
        <f t="shared" ref="J38:J50" si="67">SUM(C38:I38) * 0.3</f>
        <v>36</v>
      </c>
      <c r="K38" s="56">
        <f t="shared" ref="K38:L38" si="64">$K$2*C38</f>
        <v>0</v>
      </c>
      <c r="L38" s="56">
        <f t="shared" si="64"/>
        <v>0</v>
      </c>
      <c r="M38" s="56">
        <f t="shared" ref="M38:M50" si="69">E38*$M$2</f>
        <v>0</v>
      </c>
      <c r="N38" s="56">
        <f t="shared" ref="N38:N50" si="70">$N$2*F38</f>
        <v>180000</v>
      </c>
      <c r="O38" s="56">
        <f t="shared" ref="O38:O50" si="71">$O$2*G38</f>
        <v>0</v>
      </c>
      <c r="P38" s="56">
        <f t="shared" ref="P38:P50" si="72">$P$2*H38</f>
        <v>8750</v>
      </c>
      <c r="Q38" s="56">
        <f t="shared" ref="Q38:Q50" si="73">$Q$2*I38</f>
        <v>15000</v>
      </c>
      <c r="R38" s="56">
        <f t="shared" ref="R38:R50" si="74">$R$2*J38</f>
        <v>45000</v>
      </c>
      <c r="S38" s="57">
        <f t="shared" ref="S38:S50" si="75">SUM(K38:R38)</f>
        <v>248750</v>
      </c>
      <c r="T38" s="40">
        <f t="shared" ref="T38:T50" si="76">IFS(MAX(C38:G38)=C38,C38/$K$3,MAX(C38:G38)=D38,D38/$L$3,MAX(C38:G38)=E38,E38/$M$3,MAX(C38:G38)=F38,F38/$N$3,MAX(C38:G38)=G38,G38/$O$3)/8</f>
        <v>12.5</v>
      </c>
      <c r="U38" s="99">
        <f t="shared" si="55"/>
        <v>13</v>
      </c>
      <c r="V38" s="105" t="s">
        <v>73</v>
      </c>
      <c r="W38" s="19"/>
      <c r="AC38" s="44"/>
    </row>
    <row r="39">
      <c r="A39" s="45"/>
      <c r="B39" s="103" t="s">
        <v>74</v>
      </c>
      <c r="C39" s="54">
        <v>9.0</v>
      </c>
      <c r="D39" s="55"/>
      <c r="E39" s="85"/>
      <c r="F39" s="54">
        <v>13.0</v>
      </c>
      <c r="G39" s="54">
        <v>4.0</v>
      </c>
      <c r="H39" s="89">
        <f t="shared" si="65"/>
        <v>1.3</v>
      </c>
      <c r="I39" s="89">
        <f t="shared" si="66"/>
        <v>2.55</v>
      </c>
      <c r="J39" s="37">
        <f t="shared" si="67"/>
        <v>8.955</v>
      </c>
      <c r="K39" s="56">
        <f t="shared" ref="K39:L39" si="68">$K$2*C39</f>
        <v>13050</v>
      </c>
      <c r="L39" s="56">
        <f t="shared" si="68"/>
        <v>0</v>
      </c>
      <c r="M39" s="56">
        <f t="shared" si="69"/>
        <v>0</v>
      </c>
      <c r="N39" s="56">
        <f t="shared" si="70"/>
        <v>23400</v>
      </c>
      <c r="O39" s="56">
        <f t="shared" si="71"/>
        <v>7600</v>
      </c>
      <c r="P39" s="56">
        <f t="shared" si="72"/>
        <v>2275</v>
      </c>
      <c r="Q39" s="56">
        <f t="shared" si="73"/>
        <v>2550</v>
      </c>
      <c r="R39" s="56">
        <f t="shared" si="74"/>
        <v>11193.75</v>
      </c>
      <c r="S39" s="57">
        <f t="shared" si="75"/>
        <v>60068.75</v>
      </c>
      <c r="T39" s="40">
        <f t="shared" si="76"/>
        <v>1.625</v>
      </c>
      <c r="U39" s="99">
        <f t="shared" si="55"/>
        <v>2</v>
      </c>
      <c r="W39" s="19"/>
      <c r="AC39" s="44"/>
    </row>
    <row r="40">
      <c r="A40" s="45"/>
      <c r="B40" s="103" t="s">
        <v>75</v>
      </c>
      <c r="C40" s="55"/>
      <c r="D40" s="55"/>
      <c r="E40" s="85"/>
      <c r="F40" s="54">
        <v>14.0</v>
      </c>
      <c r="G40" s="54"/>
      <c r="H40" s="89">
        <f t="shared" si="65"/>
        <v>0.7</v>
      </c>
      <c r="I40" s="89">
        <f t="shared" si="66"/>
        <v>2.1</v>
      </c>
      <c r="J40" s="37">
        <f t="shared" si="67"/>
        <v>5.04</v>
      </c>
      <c r="K40" s="56">
        <f t="shared" ref="K40:L40" si="77">$K$2*C40</f>
        <v>0</v>
      </c>
      <c r="L40" s="56">
        <f t="shared" si="77"/>
        <v>0</v>
      </c>
      <c r="M40" s="56">
        <f t="shared" si="69"/>
        <v>0</v>
      </c>
      <c r="N40" s="56">
        <f t="shared" si="70"/>
        <v>25200</v>
      </c>
      <c r="O40" s="56">
        <f t="shared" si="71"/>
        <v>0</v>
      </c>
      <c r="P40" s="56">
        <f t="shared" si="72"/>
        <v>1225</v>
      </c>
      <c r="Q40" s="56">
        <f t="shared" si="73"/>
        <v>2100</v>
      </c>
      <c r="R40" s="56">
        <f t="shared" si="74"/>
        <v>6300</v>
      </c>
      <c r="S40" s="57">
        <f t="shared" si="75"/>
        <v>34825</v>
      </c>
      <c r="T40" s="40">
        <f t="shared" si="76"/>
        <v>1.75</v>
      </c>
      <c r="U40" s="99">
        <f t="shared" si="55"/>
        <v>2</v>
      </c>
      <c r="W40" s="19"/>
      <c r="AC40" s="44"/>
    </row>
    <row r="41">
      <c r="A41" s="45"/>
      <c r="B41" s="103" t="s">
        <v>76</v>
      </c>
      <c r="C41" s="54">
        <v>5.0</v>
      </c>
      <c r="D41" s="54"/>
      <c r="E41" s="85"/>
      <c r="F41" s="54">
        <v>9.0</v>
      </c>
      <c r="G41" s="55"/>
      <c r="H41" s="89">
        <f t="shared" si="65"/>
        <v>0.7</v>
      </c>
      <c r="I41" s="89">
        <f t="shared" si="66"/>
        <v>1.35</v>
      </c>
      <c r="J41" s="37">
        <f t="shared" si="67"/>
        <v>4.815</v>
      </c>
      <c r="K41" s="56">
        <f t="shared" ref="K41:L41" si="78">$K$2*C41</f>
        <v>7250</v>
      </c>
      <c r="L41" s="56">
        <f t="shared" si="78"/>
        <v>0</v>
      </c>
      <c r="M41" s="56">
        <f t="shared" si="69"/>
        <v>0</v>
      </c>
      <c r="N41" s="56">
        <f t="shared" si="70"/>
        <v>16200</v>
      </c>
      <c r="O41" s="56">
        <f t="shared" si="71"/>
        <v>0</v>
      </c>
      <c r="P41" s="56">
        <f t="shared" si="72"/>
        <v>1225</v>
      </c>
      <c r="Q41" s="56">
        <f t="shared" si="73"/>
        <v>1350</v>
      </c>
      <c r="R41" s="56">
        <f t="shared" si="74"/>
        <v>6018.75</v>
      </c>
      <c r="S41" s="57">
        <f t="shared" si="75"/>
        <v>32043.75</v>
      </c>
      <c r="T41" s="40">
        <f t="shared" si="76"/>
        <v>1.125</v>
      </c>
      <c r="U41" s="99">
        <f t="shared" si="55"/>
        <v>2</v>
      </c>
      <c r="W41" s="19"/>
      <c r="AC41" s="44"/>
    </row>
    <row r="42">
      <c r="A42" s="45"/>
      <c r="B42" s="103" t="s">
        <v>77</v>
      </c>
      <c r="C42" s="54">
        <v>8.0</v>
      </c>
      <c r="D42" s="55"/>
      <c r="E42" s="85"/>
      <c r="F42" s="54">
        <v>12.0</v>
      </c>
      <c r="G42" s="55"/>
      <c r="H42" s="89">
        <f t="shared" si="65"/>
        <v>1</v>
      </c>
      <c r="I42" s="89">
        <f t="shared" si="66"/>
        <v>1.8</v>
      </c>
      <c r="J42" s="37">
        <f t="shared" si="67"/>
        <v>6.84</v>
      </c>
      <c r="K42" s="56">
        <f t="shared" ref="K42:L42" si="79">$K$2*C42</f>
        <v>11600</v>
      </c>
      <c r="L42" s="56">
        <f t="shared" si="79"/>
        <v>0</v>
      </c>
      <c r="M42" s="56">
        <f t="shared" si="69"/>
        <v>0</v>
      </c>
      <c r="N42" s="56">
        <f t="shared" si="70"/>
        <v>21600</v>
      </c>
      <c r="O42" s="56">
        <f t="shared" si="71"/>
        <v>0</v>
      </c>
      <c r="P42" s="56">
        <f t="shared" si="72"/>
        <v>1750</v>
      </c>
      <c r="Q42" s="56">
        <f t="shared" si="73"/>
        <v>1800</v>
      </c>
      <c r="R42" s="56">
        <f t="shared" si="74"/>
        <v>8550</v>
      </c>
      <c r="S42" s="57">
        <f t="shared" si="75"/>
        <v>45300</v>
      </c>
      <c r="T42" s="40">
        <f t="shared" si="76"/>
        <v>1.5</v>
      </c>
      <c r="U42" s="99">
        <f t="shared" si="55"/>
        <v>2</v>
      </c>
      <c r="W42" s="19"/>
      <c r="AC42" s="44"/>
    </row>
    <row r="43">
      <c r="A43" s="45"/>
      <c r="B43" s="103" t="s">
        <v>78</v>
      </c>
      <c r="C43" s="55"/>
      <c r="D43" s="55"/>
      <c r="E43" s="85"/>
      <c r="F43" s="55"/>
      <c r="G43" s="55"/>
      <c r="H43" s="89">
        <f t="shared" si="65"/>
        <v>0</v>
      </c>
      <c r="I43" s="89">
        <f t="shared" si="66"/>
        <v>0</v>
      </c>
      <c r="J43" s="37">
        <f t="shared" si="67"/>
        <v>0</v>
      </c>
      <c r="K43" s="56">
        <f t="shared" ref="K43:L43" si="80">$K$2*C43</f>
        <v>0</v>
      </c>
      <c r="L43" s="56">
        <f t="shared" si="80"/>
        <v>0</v>
      </c>
      <c r="M43" s="56">
        <f t="shared" si="69"/>
        <v>0</v>
      </c>
      <c r="N43" s="56">
        <f t="shared" si="70"/>
        <v>0</v>
      </c>
      <c r="O43" s="56">
        <f t="shared" si="71"/>
        <v>0</v>
      </c>
      <c r="P43" s="56">
        <f t="shared" si="72"/>
        <v>0</v>
      </c>
      <c r="Q43" s="56">
        <f t="shared" si="73"/>
        <v>0</v>
      </c>
      <c r="R43" s="56">
        <f t="shared" si="74"/>
        <v>0</v>
      </c>
      <c r="S43" s="57">
        <f t="shared" si="75"/>
        <v>0</v>
      </c>
      <c r="T43" s="40">
        <f t="shared" si="76"/>
        <v>0</v>
      </c>
      <c r="U43" s="99">
        <f t="shared" si="55"/>
        <v>0</v>
      </c>
      <c r="W43" s="19"/>
      <c r="AC43" s="44"/>
    </row>
    <row r="44">
      <c r="A44" s="45"/>
      <c r="B44" s="103" t="s">
        <v>79</v>
      </c>
      <c r="C44" s="54">
        <v>27.0</v>
      </c>
      <c r="D44" s="55"/>
      <c r="E44" s="85"/>
      <c r="F44" s="54">
        <v>9.0</v>
      </c>
      <c r="G44" s="54">
        <v>23.0</v>
      </c>
      <c r="H44" s="89">
        <f t="shared" si="65"/>
        <v>2.95</v>
      </c>
      <c r="I44" s="89">
        <f t="shared" si="66"/>
        <v>4.8</v>
      </c>
      <c r="J44" s="37">
        <f t="shared" si="67"/>
        <v>20.025</v>
      </c>
      <c r="K44" s="56">
        <f t="shared" ref="K44:L44" si="81">$K$2*C44</f>
        <v>39150</v>
      </c>
      <c r="L44" s="56">
        <f t="shared" si="81"/>
        <v>0</v>
      </c>
      <c r="M44" s="56">
        <f t="shared" si="69"/>
        <v>0</v>
      </c>
      <c r="N44" s="56">
        <f t="shared" si="70"/>
        <v>16200</v>
      </c>
      <c r="O44" s="56">
        <f t="shared" si="71"/>
        <v>43700</v>
      </c>
      <c r="P44" s="56">
        <f t="shared" si="72"/>
        <v>5162.5</v>
      </c>
      <c r="Q44" s="56">
        <f t="shared" si="73"/>
        <v>4800</v>
      </c>
      <c r="R44" s="56">
        <f t="shared" si="74"/>
        <v>25031.25</v>
      </c>
      <c r="S44" s="57">
        <f t="shared" si="75"/>
        <v>134043.75</v>
      </c>
      <c r="T44" s="40">
        <f t="shared" si="76"/>
        <v>3.375</v>
      </c>
      <c r="U44" s="99">
        <f t="shared" si="55"/>
        <v>4</v>
      </c>
      <c r="W44" s="19"/>
      <c r="AC44" s="44"/>
    </row>
    <row r="45">
      <c r="A45" s="45"/>
      <c r="B45" s="103" t="s">
        <v>80</v>
      </c>
      <c r="C45" s="54">
        <v>3.0</v>
      </c>
      <c r="D45" s="54">
        <v>7.0</v>
      </c>
      <c r="E45" s="85"/>
      <c r="F45" s="54">
        <v>3.0</v>
      </c>
      <c r="G45" s="54">
        <v>12.0</v>
      </c>
      <c r="H45" s="89">
        <f t="shared" si="65"/>
        <v>1.25</v>
      </c>
      <c r="I45" s="89">
        <f t="shared" si="66"/>
        <v>2.25</v>
      </c>
      <c r="J45" s="37">
        <f t="shared" si="67"/>
        <v>8.55</v>
      </c>
      <c r="K45" s="56">
        <f t="shared" ref="K45:L45" si="82">$K$2*C45</f>
        <v>4350</v>
      </c>
      <c r="L45" s="56">
        <f t="shared" si="82"/>
        <v>10150</v>
      </c>
      <c r="M45" s="56">
        <f t="shared" si="69"/>
        <v>0</v>
      </c>
      <c r="N45" s="56">
        <f t="shared" si="70"/>
        <v>5400</v>
      </c>
      <c r="O45" s="56">
        <f t="shared" si="71"/>
        <v>22800</v>
      </c>
      <c r="P45" s="56">
        <f t="shared" si="72"/>
        <v>2187.5</v>
      </c>
      <c r="Q45" s="56">
        <f t="shared" si="73"/>
        <v>2250</v>
      </c>
      <c r="R45" s="56">
        <f t="shared" si="74"/>
        <v>10687.5</v>
      </c>
      <c r="S45" s="57">
        <f t="shared" si="75"/>
        <v>57825</v>
      </c>
      <c r="T45" s="40">
        <f t="shared" si="76"/>
        <v>1.5</v>
      </c>
      <c r="U45" s="99">
        <f t="shared" si="55"/>
        <v>2</v>
      </c>
      <c r="W45" s="19"/>
      <c r="X45" s="106"/>
      <c r="AC45" s="44"/>
    </row>
    <row r="46">
      <c r="A46" s="45"/>
      <c r="B46" s="103" t="s">
        <v>81</v>
      </c>
      <c r="C46" s="88">
        <v>6.0</v>
      </c>
      <c r="D46" s="89"/>
      <c r="E46" s="90"/>
      <c r="F46" s="88">
        <v>7.0</v>
      </c>
      <c r="G46" s="89"/>
      <c r="H46" s="89">
        <f t="shared" si="65"/>
        <v>0.65</v>
      </c>
      <c r="I46" s="89">
        <f t="shared" si="66"/>
        <v>1.05</v>
      </c>
      <c r="J46" s="37">
        <f t="shared" si="67"/>
        <v>4.41</v>
      </c>
      <c r="K46" s="56">
        <f t="shared" ref="K46:L46" si="83">$K$2*C46</f>
        <v>8700</v>
      </c>
      <c r="L46" s="56">
        <f t="shared" si="83"/>
        <v>0</v>
      </c>
      <c r="M46" s="56">
        <f t="shared" si="69"/>
        <v>0</v>
      </c>
      <c r="N46" s="56">
        <f t="shared" si="70"/>
        <v>12600</v>
      </c>
      <c r="O46" s="56">
        <f t="shared" si="71"/>
        <v>0</v>
      </c>
      <c r="P46" s="56">
        <f t="shared" si="72"/>
        <v>1137.5</v>
      </c>
      <c r="Q46" s="56">
        <f t="shared" si="73"/>
        <v>1050</v>
      </c>
      <c r="R46" s="56">
        <f t="shared" si="74"/>
        <v>5512.5</v>
      </c>
      <c r="S46" s="57">
        <f t="shared" si="75"/>
        <v>29000</v>
      </c>
      <c r="T46" s="40">
        <f t="shared" si="76"/>
        <v>0.875</v>
      </c>
      <c r="U46" s="99">
        <f t="shared" si="55"/>
        <v>1</v>
      </c>
      <c r="W46" s="19"/>
      <c r="X46" s="106"/>
      <c r="AC46" s="44"/>
    </row>
    <row r="47">
      <c r="A47" s="45"/>
      <c r="B47" s="103" t="s">
        <v>82</v>
      </c>
      <c r="C47" s="54"/>
      <c r="D47" s="55"/>
      <c r="E47" s="85"/>
      <c r="F47" s="55"/>
      <c r="G47" s="54"/>
      <c r="H47" s="89">
        <f t="shared" si="65"/>
        <v>0</v>
      </c>
      <c r="I47" s="89">
        <f t="shared" si="66"/>
        <v>0</v>
      </c>
      <c r="J47" s="37">
        <f t="shared" si="67"/>
        <v>0</v>
      </c>
      <c r="K47" s="56">
        <f t="shared" ref="K47:L47" si="84">$K$2*C47</f>
        <v>0</v>
      </c>
      <c r="L47" s="56">
        <f t="shared" si="84"/>
        <v>0</v>
      </c>
      <c r="M47" s="56">
        <f t="shared" si="69"/>
        <v>0</v>
      </c>
      <c r="N47" s="56">
        <f t="shared" si="70"/>
        <v>0</v>
      </c>
      <c r="O47" s="56">
        <f t="shared" si="71"/>
        <v>0</v>
      </c>
      <c r="P47" s="56">
        <f t="shared" si="72"/>
        <v>0</v>
      </c>
      <c r="Q47" s="56">
        <f t="shared" si="73"/>
        <v>0</v>
      </c>
      <c r="R47" s="56">
        <f t="shared" si="74"/>
        <v>0</v>
      </c>
      <c r="S47" s="57">
        <f t="shared" si="75"/>
        <v>0</v>
      </c>
      <c r="T47" s="40">
        <f t="shared" si="76"/>
        <v>0</v>
      </c>
      <c r="U47" s="99">
        <f t="shared" si="55"/>
        <v>0</v>
      </c>
      <c r="W47" s="19"/>
      <c r="X47" s="106"/>
      <c r="AC47" s="44"/>
    </row>
    <row r="48">
      <c r="A48" s="45"/>
      <c r="B48" s="103" t="s">
        <v>83</v>
      </c>
      <c r="C48" s="54"/>
      <c r="D48" s="55"/>
      <c r="E48" s="85"/>
      <c r="F48" s="54">
        <v>4.0</v>
      </c>
      <c r="G48" s="55"/>
      <c r="H48" s="89">
        <f t="shared" si="65"/>
        <v>0.2</v>
      </c>
      <c r="I48" s="89">
        <f t="shared" si="66"/>
        <v>0.6</v>
      </c>
      <c r="J48" s="37">
        <f t="shared" si="67"/>
        <v>1.44</v>
      </c>
      <c r="K48" s="56">
        <f t="shared" ref="K48:L48" si="85">$K$2*C48</f>
        <v>0</v>
      </c>
      <c r="L48" s="56">
        <f t="shared" si="85"/>
        <v>0</v>
      </c>
      <c r="M48" s="56">
        <f t="shared" si="69"/>
        <v>0</v>
      </c>
      <c r="N48" s="56">
        <f t="shared" si="70"/>
        <v>7200</v>
      </c>
      <c r="O48" s="56">
        <f t="shared" si="71"/>
        <v>0</v>
      </c>
      <c r="P48" s="56">
        <f t="shared" si="72"/>
        <v>350</v>
      </c>
      <c r="Q48" s="56">
        <f t="shared" si="73"/>
        <v>600</v>
      </c>
      <c r="R48" s="56">
        <f t="shared" si="74"/>
        <v>1800</v>
      </c>
      <c r="S48" s="57">
        <f t="shared" si="75"/>
        <v>9950</v>
      </c>
      <c r="T48" s="40">
        <f t="shared" si="76"/>
        <v>0.5</v>
      </c>
      <c r="U48" s="99">
        <f t="shared" si="55"/>
        <v>1</v>
      </c>
      <c r="W48" s="19"/>
      <c r="X48" s="107"/>
      <c r="Y48" s="108"/>
      <c r="Z48" s="108"/>
      <c r="AA48" s="108"/>
      <c r="AB48" s="108"/>
      <c r="AC48" s="44"/>
    </row>
    <row r="49">
      <c r="A49" s="45"/>
      <c r="B49" s="103" t="s">
        <v>84</v>
      </c>
      <c r="C49" s="54"/>
      <c r="D49" s="55"/>
      <c r="E49" s="85"/>
      <c r="F49" s="54">
        <v>6.0</v>
      </c>
      <c r="G49" s="54"/>
      <c r="H49" s="89">
        <f t="shared" si="65"/>
        <v>0.3</v>
      </c>
      <c r="I49" s="89">
        <f t="shared" si="66"/>
        <v>0.9</v>
      </c>
      <c r="J49" s="37">
        <f t="shared" si="67"/>
        <v>2.16</v>
      </c>
      <c r="K49" s="56">
        <f t="shared" ref="K49:L49" si="86">$K$2*C49</f>
        <v>0</v>
      </c>
      <c r="L49" s="56">
        <f t="shared" si="86"/>
        <v>0</v>
      </c>
      <c r="M49" s="56">
        <f t="shared" si="69"/>
        <v>0</v>
      </c>
      <c r="N49" s="56">
        <f t="shared" si="70"/>
        <v>10800</v>
      </c>
      <c r="O49" s="56">
        <f t="shared" si="71"/>
        <v>0</v>
      </c>
      <c r="P49" s="56">
        <f t="shared" si="72"/>
        <v>525</v>
      </c>
      <c r="Q49" s="56">
        <f t="shared" si="73"/>
        <v>900</v>
      </c>
      <c r="R49" s="56">
        <f t="shared" si="74"/>
        <v>2700</v>
      </c>
      <c r="S49" s="57">
        <f t="shared" si="75"/>
        <v>14925</v>
      </c>
      <c r="T49" s="40">
        <f t="shared" si="76"/>
        <v>0.75</v>
      </c>
      <c r="U49" s="99">
        <f t="shared" si="55"/>
        <v>1</v>
      </c>
      <c r="W49" s="19"/>
      <c r="X49" s="107"/>
      <c r="AC49" s="44"/>
    </row>
    <row r="50">
      <c r="A50" s="45"/>
      <c r="B50" s="103" t="s">
        <v>85</v>
      </c>
      <c r="C50" s="55"/>
      <c r="D50" s="55"/>
      <c r="E50" s="85"/>
      <c r="F50" s="54">
        <v>2.0</v>
      </c>
      <c r="G50" s="54"/>
      <c r="H50" s="89">
        <f t="shared" si="65"/>
        <v>0.1</v>
      </c>
      <c r="I50" s="89">
        <f t="shared" si="66"/>
        <v>0.3</v>
      </c>
      <c r="J50" s="37">
        <f t="shared" si="67"/>
        <v>0.72</v>
      </c>
      <c r="K50" s="56">
        <f t="shared" ref="K50:L50" si="87">$K$2*C50</f>
        <v>0</v>
      </c>
      <c r="L50" s="56">
        <f t="shared" si="87"/>
        <v>0</v>
      </c>
      <c r="M50" s="56">
        <f t="shared" si="69"/>
        <v>0</v>
      </c>
      <c r="N50" s="56">
        <f t="shared" si="70"/>
        <v>3600</v>
      </c>
      <c r="O50" s="56">
        <f t="shared" si="71"/>
        <v>0</v>
      </c>
      <c r="P50" s="56">
        <f t="shared" si="72"/>
        <v>175</v>
      </c>
      <c r="Q50" s="56">
        <f t="shared" si="73"/>
        <v>300</v>
      </c>
      <c r="R50" s="56">
        <f t="shared" si="74"/>
        <v>900</v>
      </c>
      <c r="S50" s="57">
        <f t="shared" si="75"/>
        <v>4975</v>
      </c>
      <c r="T50" s="40">
        <f t="shared" si="76"/>
        <v>0.25</v>
      </c>
      <c r="U50" s="99">
        <f t="shared" si="55"/>
        <v>1</v>
      </c>
      <c r="W50" s="19"/>
      <c r="X50" s="107"/>
      <c r="Y50" s="109"/>
      <c r="Z50" s="109"/>
      <c r="AA50" s="109"/>
      <c r="AB50" s="109"/>
      <c r="AC50" s="44"/>
    </row>
    <row r="51">
      <c r="A51" s="93"/>
      <c r="B51" s="94"/>
      <c r="C51" s="95">
        <f t="shared" ref="C51:T51" si="88">SUM(C38:C50)</f>
        <v>58</v>
      </c>
      <c r="D51" s="95">
        <f t="shared" si="88"/>
        <v>7</v>
      </c>
      <c r="E51" s="95">
        <f t="shared" si="88"/>
        <v>0</v>
      </c>
      <c r="F51" s="95">
        <f t="shared" si="88"/>
        <v>179</v>
      </c>
      <c r="G51" s="95">
        <f t="shared" si="88"/>
        <v>39</v>
      </c>
      <c r="H51" s="95">
        <f t="shared" si="88"/>
        <v>14.15</v>
      </c>
      <c r="I51" s="95">
        <f t="shared" si="88"/>
        <v>32.7</v>
      </c>
      <c r="J51" s="95">
        <f t="shared" si="88"/>
        <v>98.955</v>
      </c>
      <c r="K51" s="96">
        <f t="shared" si="88"/>
        <v>84100</v>
      </c>
      <c r="L51" s="96">
        <f t="shared" si="88"/>
        <v>10150</v>
      </c>
      <c r="M51" s="96">
        <f t="shared" si="88"/>
        <v>0</v>
      </c>
      <c r="N51" s="96">
        <f t="shared" si="88"/>
        <v>322200</v>
      </c>
      <c r="O51" s="96">
        <f t="shared" si="88"/>
        <v>74100</v>
      </c>
      <c r="P51" s="96">
        <f t="shared" si="88"/>
        <v>24762.5</v>
      </c>
      <c r="Q51" s="96">
        <f t="shared" si="88"/>
        <v>32700</v>
      </c>
      <c r="R51" s="96">
        <f t="shared" si="88"/>
        <v>123693.75</v>
      </c>
      <c r="S51" s="96">
        <f t="shared" si="88"/>
        <v>671706.25</v>
      </c>
      <c r="T51" s="104">
        <f t="shared" si="88"/>
        <v>25.75</v>
      </c>
      <c r="U51" s="104">
        <f t="shared" si="55"/>
        <v>26</v>
      </c>
      <c r="V51" s="19"/>
      <c r="W51" s="19"/>
      <c r="X51" s="107"/>
      <c r="Y51" s="109"/>
      <c r="Z51" s="109"/>
      <c r="AA51" s="109"/>
      <c r="AB51" s="109"/>
      <c r="AC51" s="44"/>
    </row>
    <row r="52">
      <c r="A52" s="110" t="s">
        <v>86</v>
      </c>
      <c r="B52" s="111"/>
      <c r="C52" s="112">
        <f t="shared" ref="C52:T52" si="89">C27+C37</f>
        <v>116</v>
      </c>
      <c r="D52" s="112">
        <f t="shared" si="89"/>
        <v>14</v>
      </c>
      <c r="E52" s="112">
        <f t="shared" si="89"/>
        <v>0</v>
      </c>
      <c r="F52" s="112">
        <f t="shared" si="89"/>
        <v>389</v>
      </c>
      <c r="G52" s="112">
        <f t="shared" si="89"/>
        <v>97</v>
      </c>
      <c r="H52" s="112">
        <f t="shared" si="89"/>
        <v>30.8</v>
      </c>
      <c r="I52" s="112">
        <f t="shared" si="89"/>
        <v>72.9</v>
      </c>
      <c r="J52" s="112">
        <f t="shared" si="89"/>
        <v>215.91</v>
      </c>
      <c r="K52" s="113">
        <f t="shared" si="89"/>
        <v>168200</v>
      </c>
      <c r="L52" s="113">
        <f t="shared" si="89"/>
        <v>20300</v>
      </c>
      <c r="M52" s="113">
        <f t="shared" si="89"/>
        <v>0</v>
      </c>
      <c r="N52" s="113">
        <f t="shared" si="89"/>
        <v>700200</v>
      </c>
      <c r="O52" s="113">
        <f t="shared" si="89"/>
        <v>184300</v>
      </c>
      <c r="P52" s="113">
        <f t="shared" si="89"/>
        <v>53900</v>
      </c>
      <c r="Q52" s="113">
        <f t="shared" si="89"/>
        <v>72900</v>
      </c>
      <c r="R52" s="113">
        <f t="shared" si="89"/>
        <v>269887.5</v>
      </c>
      <c r="S52" s="113">
        <f t="shared" si="89"/>
        <v>1972436.25</v>
      </c>
      <c r="T52" s="112">
        <f t="shared" si="89"/>
        <v>55.375</v>
      </c>
      <c r="U52" s="114">
        <f t="shared" si="55"/>
        <v>56</v>
      </c>
      <c r="V52" s="19"/>
      <c r="W52" s="19"/>
      <c r="X52" s="107"/>
      <c r="AC52" s="44"/>
    </row>
    <row r="53">
      <c r="A53" s="115" t="s">
        <v>87</v>
      </c>
      <c r="B53" s="111"/>
      <c r="C53" s="116">
        <f t="shared" ref="C53:T53" si="90">C27+C37+C51</f>
        <v>174</v>
      </c>
      <c r="D53" s="116">
        <f t="shared" si="90"/>
        <v>21</v>
      </c>
      <c r="E53" s="116">
        <f t="shared" si="90"/>
        <v>0</v>
      </c>
      <c r="F53" s="116">
        <f t="shared" si="90"/>
        <v>568</v>
      </c>
      <c r="G53" s="116">
        <f t="shared" si="90"/>
        <v>136</v>
      </c>
      <c r="H53" s="116">
        <f t="shared" si="90"/>
        <v>44.95</v>
      </c>
      <c r="I53" s="116">
        <f t="shared" si="90"/>
        <v>105.6</v>
      </c>
      <c r="J53" s="116">
        <f t="shared" si="90"/>
        <v>314.865</v>
      </c>
      <c r="K53" s="117">
        <f t="shared" si="90"/>
        <v>252300</v>
      </c>
      <c r="L53" s="117">
        <f t="shared" si="90"/>
        <v>30450</v>
      </c>
      <c r="M53" s="117">
        <f t="shared" si="90"/>
        <v>0</v>
      </c>
      <c r="N53" s="117">
        <f t="shared" si="90"/>
        <v>1022400</v>
      </c>
      <c r="O53" s="117">
        <f t="shared" si="90"/>
        <v>258400</v>
      </c>
      <c r="P53" s="117">
        <f t="shared" si="90"/>
        <v>78662.5</v>
      </c>
      <c r="Q53" s="117">
        <f t="shared" si="90"/>
        <v>105600</v>
      </c>
      <c r="R53" s="117">
        <f t="shared" si="90"/>
        <v>393581.25</v>
      </c>
      <c r="S53" s="117">
        <f t="shared" si="90"/>
        <v>2644142.5</v>
      </c>
      <c r="T53" s="118">
        <f t="shared" si="90"/>
        <v>81.125</v>
      </c>
      <c r="U53" s="116">
        <f t="shared" si="55"/>
        <v>82</v>
      </c>
      <c r="V53" s="19"/>
      <c r="W53" s="19"/>
      <c r="X53" s="107"/>
      <c r="AC53" s="44"/>
    </row>
    <row r="54">
      <c r="A54" s="69"/>
      <c r="F54" s="69"/>
      <c r="G54" s="69"/>
      <c r="H54" s="69"/>
      <c r="I54" s="69"/>
      <c r="J54" s="69"/>
      <c r="K54" s="69"/>
      <c r="L54" s="69"/>
      <c r="M54" s="69"/>
      <c r="N54" s="69"/>
      <c r="O54" s="69"/>
      <c r="P54" s="69"/>
      <c r="Q54" s="69"/>
      <c r="R54" s="69"/>
      <c r="S54" s="69"/>
      <c r="T54" s="107"/>
      <c r="U54" s="107"/>
      <c r="V54" s="69"/>
      <c r="W54" s="69"/>
      <c r="X54" s="107"/>
      <c r="AC54" s="119"/>
    </row>
    <row r="55">
      <c r="A55" s="69"/>
      <c r="F55" s="69"/>
      <c r="G55" s="69"/>
      <c r="H55" s="69"/>
      <c r="I55" s="69"/>
      <c r="J55" s="69"/>
      <c r="K55" s="69"/>
      <c r="L55" s="69"/>
      <c r="M55" s="69"/>
      <c r="N55" s="69"/>
      <c r="O55" s="69"/>
      <c r="P55" s="69"/>
      <c r="Q55" s="69"/>
      <c r="R55" s="69"/>
      <c r="S55" s="69"/>
      <c r="T55" s="107"/>
      <c r="U55" s="107"/>
      <c r="V55" s="69"/>
      <c r="W55" s="69"/>
      <c r="AC55" s="69"/>
    </row>
  </sheetData>
  <mergeCells count="30">
    <mergeCell ref="A2:B2"/>
    <mergeCell ref="C2:E2"/>
    <mergeCell ref="F2:J2"/>
    <mergeCell ref="V1:AC1"/>
    <mergeCell ref="X5:AA5"/>
    <mergeCell ref="X6:AA6"/>
    <mergeCell ref="X7:AA7"/>
    <mergeCell ref="X8:AA8"/>
    <mergeCell ref="X9:AA9"/>
    <mergeCell ref="C10:R10"/>
    <mergeCell ref="X10:AA10"/>
    <mergeCell ref="C11:R11"/>
    <mergeCell ref="C12:R12"/>
    <mergeCell ref="X4:AB4"/>
    <mergeCell ref="A3:B3"/>
    <mergeCell ref="C3:E3"/>
    <mergeCell ref="F3:J3"/>
    <mergeCell ref="A4:A27"/>
    <mergeCell ref="V4:V27"/>
    <mergeCell ref="C13:R13"/>
    <mergeCell ref="A28:A37"/>
    <mergeCell ref="A38:A51"/>
    <mergeCell ref="A52:B52"/>
    <mergeCell ref="A53:B53"/>
    <mergeCell ref="V38:V50"/>
    <mergeCell ref="V28:V37"/>
    <mergeCell ref="C15:R15"/>
    <mergeCell ref="C16:R16"/>
    <mergeCell ref="C14:R14"/>
    <mergeCell ref="C17:R17"/>
  </mergeCells>
  <conditionalFormatting sqref="C4:H53 I27:U27 I37:U37 I51:U53">
    <cfRule type="containsBlanks" dxfId="0" priority="1" stopIfTrue="1">
      <formula>LEN(TRIM(C4))=0</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3.0" topLeftCell="C4" activePane="bottomRight" state="frozen"/>
      <selection activeCell="C1" sqref="C1" pane="topRight"/>
      <selection activeCell="A4" sqref="A4" pane="bottomLeft"/>
      <selection activeCell="C4" sqref="C4" pane="bottomRight"/>
    </sheetView>
  </sheetViews>
  <sheetFormatPr customHeight="1" defaultColWidth="12.63" defaultRowHeight="15.75"/>
  <cols>
    <col customWidth="1" min="1" max="1" width="4.88"/>
    <col customWidth="1" min="2" max="2" width="41.5"/>
    <col customWidth="1" min="3" max="3" width="6.0"/>
    <col customWidth="1" min="4" max="4" width="5.0"/>
    <col customWidth="1" min="5" max="5" width="5.5"/>
    <col customWidth="1" min="6" max="6" width="5.0"/>
    <col customWidth="1" min="7" max="7" width="7.5"/>
    <col customWidth="1" min="8" max="8" width="5.0"/>
    <col customWidth="1" min="9" max="9" width="7.63"/>
    <col customWidth="1" min="10" max="10" width="5.0"/>
    <col customWidth="1" min="11" max="11" width="11.75"/>
    <col customWidth="1" min="12" max="12" width="5.0"/>
    <col customWidth="1" min="13" max="13" width="11.0"/>
    <col customWidth="1" min="14" max="14" width="5.0"/>
    <col customWidth="1" min="15" max="16" width="11.75"/>
    <col customWidth="1" min="17" max="17" width="16.75"/>
    <col customWidth="1" min="19" max="19" width="26.88"/>
  </cols>
  <sheetData>
    <row r="1">
      <c r="A1" s="120"/>
      <c r="B1" s="120"/>
      <c r="C1" s="121" t="s">
        <v>88</v>
      </c>
      <c r="D1" s="121" t="s">
        <v>89</v>
      </c>
      <c r="E1" s="121" t="s">
        <v>88</v>
      </c>
      <c r="F1" s="121" t="s">
        <v>89</v>
      </c>
      <c r="G1" s="121" t="s">
        <v>88</v>
      </c>
      <c r="H1" s="121" t="s">
        <v>89</v>
      </c>
      <c r="I1" s="122" t="s">
        <v>88</v>
      </c>
      <c r="J1" s="122" t="s">
        <v>89</v>
      </c>
      <c r="K1" s="122" t="s">
        <v>88</v>
      </c>
      <c r="L1" s="122" t="s">
        <v>89</v>
      </c>
      <c r="M1" s="122" t="s">
        <v>88</v>
      </c>
      <c r="N1" s="122" t="s">
        <v>89</v>
      </c>
      <c r="O1" s="122" t="s">
        <v>88</v>
      </c>
      <c r="P1" s="122" t="s">
        <v>89</v>
      </c>
      <c r="Q1" s="123"/>
      <c r="S1" s="124"/>
    </row>
    <row r="2">
      <c r="A2" s="120"/>
      <c r="B2" s="125" t="s">
        <v>90</v>
      </c>
      <c r="C2" s="126" t="s">
        <v>91</v>
      </c>
      <c r="D2" s="80"/>
      <c r="E2" s="126" t="s">
        <v>92</v>
      </c>
      <c r="F2" s="80"/>
      <c r="G2" s="126" t="s">
        <v>93</v>
      </c>
      <c r="H2" s="80"/>
      <c r="I2" s="126" t="s">
        <v>94</v>
      </c>
      <c r="J2" s="80"/>
      <c r="K2" s="126" t="s">
        <v>95</v>
      </c>
      <c r="L2" s="80"/>
      <c r="M2" s="126" t="s">
        <v>96</v>
      </c>
      <c r="N2" s="80"/>
      <c r="O2" s="127" t="s">
        <v>97</v>
      </c>
      <c r="P2" s="128"/>
      <c r="Q2" s="129" t="s">
        <v>98</v>
      </c>
      <c r="S2" s="121" t="s">
        <v>99</v>
      </c>
    </row>
    <row r="3">
      <c r="A3" s="120"/>
      <c r="B3" s="130" t="s">
        <v>100</v>
      </c>
      <c r="C3" s="131">
        <v>1200.0</v>
      </c>
      <c r="D3" s="80"/>
      <c r="E3" s="131">
        <v>1200.0</v>
      </c>
      <c r="F3" s="80"/>
      <c r="G3" s="131">
        <v>1500.0</v>
      </c>
      <c r="H3" s="80"/>
      <c r="I3" s="131">
        <v>1500.0</v>
      </c>
      <c r="J3" s="80"/>
      <c r="K3" s="131">
        <v>750.0</v>
      </c>
      <c r="L3" s="80"/>
      <c r="M3" s="131">
        <v>1000.0</v>
      </c>
      <c r="N3" s="80"/>
      <c r="O3" s="132"/>
      <c r="P3" s="133"/>
      <c r="Q3" s="134"/>
    </row>
    <row r="4">
      <c r="A4" s="135" t="s">
        <v>101</v>
      </c>
      <c r="B4" s="136" t="s">
        <v>102</v>
      </c>
      <c r="C4" s="137">
        <v>25.0</v>
      </c>
      <c r="D4" s="137"/>
      <c r="E4" s="137">
        <v>50.0</v>
      </c>
      <c r="F4" s="137"/>
      <c r="G4" s="137">
        <v>100.0</v>
      </c>
      <c r="H4" s="137"/>
      <c r="I4" s="137">
        <v>25.0</v>
      </c>
      <c r="J4" s="137"/>
      <c r="K4" s="137">
        <f t="shared" ref="K4:K46" si="2">SUM(C4,E4,G4,I4)/5</f>
        <v>40</v>
      </c>
      <c r="L4" s="137"/>
      <c r="M4" s="137">
        <f t="shared" ref="M4:M46" si="3">SUM(C4,E4,G4,I4,K4)/5</f>
        <v>48</v>
      </c>
      <c r="N4" s="137"/>
      <c r="O4" s="138">
        <f t="shared" ref="O4:P4" si="1">SUM(C4*$C$3)+(E4*$E$3)+(G4*$G$3)+(I4*$I$3)+(K4*$K$3)+(M4*$M$3)</f>
        <v>355500</v>
      </c>
      <c r="P4" s="138">
        <f t="shared" si="1"/>
        <v>0</v>
      </c>
      <c r="Q4" s="138">
        <f t="shared" ref="Q4:Q46" si="5">MAX(C4,E4,G4,I4,K4,M4)/8</f>
        <v>12.5</v>
      </c>
      <c r="R4" s="139" t="s">
        <v>103</v>
      </c>
    </row>
    <row r="5">
      <c r="B5" s="136" t="s">
        <v>104</v>
      </c>
      <c r="C5" s="137">
        <v>4.0</v>
      </c>
      <c r="D5" s="137"/>
      <c r="E5" s="138"/>
      <c r="F5" s="138"/>
      <c r="G5" s="138"/>
      <c r="H5" s="138"/>
      <c r="I5" s="138"/>
      <c r="J5" s="138"/>
      <c r="K5" s="137">
        <f t="shared" si="2"/>
        <v>0.8</v>
      </c>
      <c r="L5" s="137"/>
      <c r="M5" s="137">
        <f t="shared" si="3"/>
        <v>0.96</v>
      </c>
      <c r="N5" s="137"/>
      <c r="O5" s="138">
        <f t="shared" ref="O5:P5" si="4">SUM(C5*$C$3)+(E5*$E$3)+(G5*$G$3)+(I5*$I$3)+(K5*$K$3)+(M5*$M$3)</f>
        <v>6360</v>
      </c>
      <c r="P5" s="138">
        <f t="shared" si="4"/>
        <v>0</v>
      </c>
      <c r="Q5" s="138">
        <f t="shared" si="5"/>
        <v>0.5</v>
      </c>
      <c r="R5" s="140"/>
      <c r="S5" s="141" t="s">
        <v>105</v>
      </c>
    </row>
    <row r="6">
      <c r="B6" s="136" t="s">
        <v>106</v>
      </c>
      <c r="C6" s="138"/>
      <c r="D6" s="138"/>
      <c r="E6" s="138"/>
      <c r="F6" s="138"/>
      <c r="G6" s="137">
        <v>1.0</v>
      </c>
      <c r="H6" s="137"/>
      <c r="I6" s="137">
        <v>1.0</v>
      </c>
      <c r="J6" s="137"/>
      <c r="K6" s="137">
        <f t="shared" si="2"/>
        <v>0.4</v>
      </c>
      <c r="L6" s="137"/>
      <c r="M6" s="137">
        <f t="shared" si="3"/>
        <v>0.48</v>
      </c>
      <c r="N6" s="137"/>
      <c r="O6" s="138">
        <f t="shared" ref="O6:P6" si="6">SUM(C6*$C$3)+(E6*$E$3)+(G6*$G$3)+(I6*$I$3)+(K6*$K$3)+(M6*$M$3)</f>
        <v>3780</v>
      </c>
      <c r="P6" s="138">
        <f t="shared" si="6"/>
        <v>0</v>
      </c>
      <c r="Q6" s="138">
        <f t="shared" si="5"/>
        <v>0.125</v>
      </c>
      <c r="R6" s="140"/>
    </row>
    <row r="7">
      <c r="B7" s="142" t="s">
        <v>107</v>
      </c>
      <c r="C7" s="138"/>
      <c r="D7" s="138"/>
      <c r="E7" s="138"/>
      <c r="F7" s="138"/>
      <c r="G7" s="138"/>
      <c r="H7" s="138"/>
      <c r="I7" s="138"/>
      <c r="J7" s="138"/>
      <c r="K7" s="137">
        <f t="shared" si="2"/>
        <v>0</v>
      </c>
      <c r="L7" s="137"/>
      <c r="M7" s="137">
        <f t="shared" si="3"/>
        <v>0</v>
      </c>
      <c r="N7" s="137"/>
      <c r="O7" s="138">
        <f t="shared" ref="O7:P7" si="7">SUM(C7*$C$3)+(E7*$E$3)+(G7*$G$3)+(I7*$I$3)+(K7*$K$3)+(M7*$M$3)</f>
        <v>0</v>
      </c>
      <c r="P7" s="138">
        <f t="shared" si="7"/>
        <v>0</v>
      </c>
      <c r="Q7" s="138">
        <f t="shared" si="5"/>
        <v>0</v>
      </c>
      <c r="R7" s="140"/>
    </row>
    <row r="8">
      <c r="B8" s="142" t="s">
        <v>108</v>
      </c>
      <c r="C8" s="138"/>
      <c r="D8" s="138"/>
      <c r="E8" s="137">
        <v>1.0</v>
      </c>
      <c r="F8" s="137"/>
      <c r="G8" s="137">
        <v>1.0</v>
      </c>
      <c r="H8" s="137"/>
      <c r="I8" s="138"/>
      <c r="J8" s="138"/>
      <c r="K8" s="137">
        <f t="shared" si="2"/>
        <v>0.4</v>
      </c>
      <c r="L8" s="137"/>
      <c r="M8" s="137">
        <f t="shared" si="3"/>
        <v>0.48</v>
      </c>
      <c r="N8" s="137"/>
      <c r="O8" s="138">
        <f t="shared" ref="O8:P8" si="8">SUM(C8*$C$3)+(E8*$E$3)+(G8*$G$3)+(I8*$I$3)+(K8*$K$3)+(M8*$M$3)</f>
        <v>3480</v>
      </c>
      <c r="P8" s="138">
        <f t="shared" si="8"/>
        <v>0</v>
      </c>
      <c r="Q8" s="138">
        <f t="shared" si="5"/>
        <v>0.125</v>
      </c>
      <c r="R8" s="140"/>
    </row>
    <row r="9">
      <c r="B9" s="142" t="s">
        <v>109</v>
      </c>
      <c r="C9" s="138"/>
      <c r="D9" s="138"/>
      <c r="E9" s="137">
        <v>1.0</v>
      </c>
      <c r="F9" s="137"/>
      <c r="G9" s="138"/>
      <c r="H9" s="138"/>
      <c r="I9" s="138"/>
      <c r="J9" s="138"/>
      <c r="K9" s="137">
        <f t="shared" si="2"/>
        <v>0.2</v>
      </c>
      <c r="L9" s="137"/>
      <c r="M9" s="137">
        <f t="shared" si="3"/>
        <v>0.24</v>
      </c>
      <c r="N9" s="137"/>
      <c r="O9" s="138">
        <f t="shared" ref="O9:P9" si="9">SUM(C9*$C$3)+(E9*$E$3)+(G9*$G$3)+(I9*$I$3)+(K9*$K$3)+(M9*$M$3)</f>
        <v>1590</v>
      </c>
      <c r="P9" s="138">
        <f t="shared" si="9"/>
        <v>0</v>
      </c>
      <c r="Q9" s="138">
        <f t="shared" si="5"/>
        <v>0.125</v>
      </c>
      <c r="R9" s="140"/>
    </row>
    <row r="10">
      <c r="B10" s="136" t="s">
        <v>110</v>
      </c>
      <c r="C10" s="138"/>
      <c r="D10" s="138"/>
      <c r="E10" s="138"/>
      <c r="F10" s="138"/>
      <c r="G10" s="138"/>
      <c r="H10" s="138"/>
      <c r="I10" s="137">
        <v>1.0</v>
      </c>
      <c r="J10" s="137"/>
      <c r="K10" s="137">
        <f t="shared" si="2"/>
        <v>0.2</v>
      </c>
      <c r="L10" s="137"/>
      <c r="M10" s="137">
        <f t="shared" si="3"/>
        <v>0.24</v>
      </c>
      <c r="N10" s="137"/>
      <c r="O10" s="138">
        <f t="shared" ref="O10:P10" si="10">SUM(C10*$C$3)+(E10*$E$3)+(G10*$G$3)+(I10*$I$3)+(K10*$K$3)+(M10*$M$3)</f>
        <v>1890</v>
      </c>
      <c r="P10" s="138">
        <f t="shared" si="10"/>
        <v>0</v>
      </c>
      <c r="Q10" s="138">
        <f t="shared" si="5"/>
        <v>0.125</v>
      </c>
      <c r="R10" s="140"/>
    </row>
    <row r="11">
      <c r="B11" s="136" t="s">
        <v>111</v>
      </c>
      <c r="C11" s="138"/>
      <c r="D11" s="138"/>
      <c r="E11" s="137">
        <v>1.0</v>
      </c>
      <c r="F11" s="137"/>
      <c r="G11" s="138"/>
      <c r="H11" s="138"/>
      <c r="I11" s="138"/>
      <c r="J11" s="138"/>
      <c r="K11" s="137">
        <f t="shared" si="2"/>
        <v>0.2</v>
      </c>
      <c r="L11" s="137"/>
      <c r="M11" s="137">
        <f t="shared" si="3"/>
        <v>0.24</v>
      </c>
      <c r="N11" s="137"/>
      <c r="O11" s="138">
        <f t="shared" ref="O11:P11" si="11">SUM(C11*$C$3)+(E11*$E$3)+(G11*$G$3)+(I11*$I$3)+(K11*$K$3)+(M11*$M$3)</f>
        <v>1590</v>
      </c>
      <c r="P11" s="138">
        <f t="shared" si="11"/>
        <v>0</v>
      </c>
      <c r="Q11" s="138">
        <f t="shared" si="5"/>
        <v>0.125</v>
      </c>
      <c r="R11" s="140"/>
    </row>
    <row r="12">
      <c r="B12" s="143" t="s">
        <v>112</v>
      </c>
      <c r="C12" s="138"/>
      <c r="D12" s="138"/>
      <c r="E12" s="138"/>
      <c r="F12" s="138"/>
      <c r="G12" s="138"/>
      <c r="H12" s="138"/>
      <c r="I12" s="138"/>
      <c r="J12" s="138"/>
      <c r="K12" s="137">
        <f t="shared" si="2"/>
        <v>0</v>
      </c>
      <c r="L12" s="137"/>
      <c r="M12" s="137">
        <f t="shared" si="3"/>
        <v>0</v>
      </c>
      <c r="N12" s="137"/>
      <c r="O12" s="138">
        <f t="shared" ref="O12:P12" si="12">SUM(C12*$C$3)+(E12*$E$3)+(G12*$G$3)+(I12*$I$3)+(K12*$K$3)+(M12*$M$3)</f>
        <v>0</v>
      </c>
      <c r="P12" s="138">
        <f t="shared" si="12"/>
        <v>0</v>
      </c>
      <c r="Q12" s="138">
        <f t="shared" si="5"/>
        <v>0</v>
      </c>
      <c r="R12" s="140"/>
      <c r="S12" s="144"/>
      <c r="T12" s="145" t="s">
        <v>113</v>
      </c>
    </row>
    <row r="13">
      <c r="B13" s="143" t="s">
        <v>114</v>
      </c>
      <c r="C13" s="138"/>
      <c r="D13" s="138"/>
      <c r="E13" s="138"/>
      <c r="F13" s="138"/>
      <c r="G13" s="138"/>
      <c r="H13" s="138"/>
      <c r="I13" s="138"/>
      <c r="J13" s="138"/>
      <c r="K13" s="137">
        <f t="shared" si="2"/>
        <v>0</v>
      </c>
      <c r="L13" s="137"/>
      <c r="M13" s="137">
        <f t="shared" si="3"/>
        <v>0</v>
      </c>
      <c r="N13" s="137"/>
      <c r="O13" s="138">
        <f t="shared" ref="O13:P13" si="13">SUM(C13*$C$3)+(E13*$E$3)+(G13*$G$3)+(I13*$I$3)+(K13*$K$3)+(M13*$M$3)</f>
        <v>0</v>
      </c>
      <c r="P13" s="138">
        <f t="shared" si="13"/>
        <v>0</v>
      </c>
      <c r="Q13" s="138">
        <f t="shared" si="5"/>
        <v>0</v>
      </c>
      <c r="R13" s="140"/>
      <c r="S13" s="146"/>
      <c r="T13" s="145" t="s">
        <v>115</v>
      </c>
    </row>
    <row r="14">
      <c r="B14" s="143" t="s">
        <v>116</v>
      </c>
      <c r="C14" s="137">
        <v>10.0</v>
      </c>
      <c r="D14" s="137"/>
      <c r="E14" s="138"/>
      <c r="F14" s="138"/>
      <c r="G14" s="138"/>
      <c r="H14" s="138"/>
      <c r="I14" s="138"/>
      <c r="J14" s="138"/>
      <c r="K14" s="137">
        <f t="shared" si="2"/>
        <v>2</v>
      </c>
      <c r="L14" s="137"/>
      <c r="M14" s="137">
        <f t="shared" si="3"/>
        <v>2.4</v>
      </c>
      <c r="N14" s="137"/>
      <c r="O14" s="138">
        <f t="shared" ref="O14:P14" si="14">SUM(C14*$C$3)+(E14*$E$3)+(G14*$G$3)+(I14*$I$3)+(K14*$K$3)+(M14*$M$3)</f>
        <v>15900</v>
      </c>
      <c r="P14" s="138">
        <f t="shared" si="14"/>
        <v>0</v>
      </c>
      <c r="Q14" s="138">
        <f t="shared" si="5"/>
        <v>1.25</v>
      </c>
      <c r="R14" s="140"/>
    </row>
    <row r="15">
      <c r="B15" s="143" t="s">
        <v>117</v>
      </c>
      <c r="C15" s="138"/>
      <c r="D15" s="138"/>
      <c r="E15" s="138"/>
      <c r="F15" s="138"/>
      <c r="G15" s="138"/>
      <c r="H15" s="138"/>
      <c r="I15" s="138"/>
      <c r="J15" s="138"/>
      <c r="K15" s="137">
        <f t="shared" si="2"/>
        <v>0</v>
      </c>
      <c r="L15" s="137"/>
      <c r="M15" s="137">
        <f t="shared" si="3"/>
        <v>0</v>
      </c>
      <c r="N15" s="137"/>
      <c r="O15" s="138">
        <f t="shared" ref="O15:P15" si="15">SUM(C15*$C$3)+(E15*$E$3)+(G15*$G$3)+(I15*$I$3)+(K15*$K$3)+(M15*$M$3)</f>
        <v>0</v>
      </c>
      <c r="P15" s="138">
        <f t="shared" si="15"/>
        <v>0</v>
      </c>
      <c r="Q15" s="138">
        <f t="shared" si="5"/>
        <v>0</v>
      </c>
      <c r="R15" s="140"/>
    </row>
    <row r="16">
      <c r="B16" s="143" t="s">
        <v>118</v>
      </c>
      <c r="C16" s="138"/>
      <c r="D16" s="138"/>
      <c r="E16" s="138"/>
      <c r="F16" s="138"/>
      <c r="G16" s="138"/>
      <c r="H16" s="138"/>
      <c r="I16" s="138"/>
      <c r="J16" s="138"/>
      <c r="K16" s="137">
        <f t="shared" si="2"/>
        <v>0</v>
      </c>
      <c r="L16" s="137"/>
      <c r="M16" s="137">
        <f t="shared" si="3"/>
        <v>0</v>
      </c>
      <c r="N16" s="137"/>
      <c r="O16" s="138">
        <f t="shared" ref="O16:P16" si="16">SUM(C16*$C$3)+(E16*$E$3)+(G16*$G$3)+(I16*$I$3)+(K16*$K$3)+(M16*$M$3)</f>
        <v>0</v>
      </c>
      <c r="P16" s="138">
        <f t="shared" si="16"/>
        <v>0</v>
      </c>
      <c r="Q16" s="138">
        <f t="shared" si="5"/>
        <v>0</v>
      </c>
      <c r="R16" s="140"/>
    </row>
    <row r="17">
      <c r="B17" s="136" t="s">
        <v>119</v>
      </c>
      <c r="C17" s="138"/>
      <c r="D17" s="138"/>
      <c r="E17" s="138"/>
      <c r="F17" s="138"/>
      <c r="G17" s="137">
        <v>10.0</v>
      </c>
      <c r="H17" s="137"/>
      <c r="I17" s="138"/>
      <c r="J17" s="138"/>
      <c r="K17" s="137">
        <f t="shared" si="2"/>
        <v>2</v>
      </c>
      <c r="L17" s="137"/>
      <c r="M17" s="137">
        <f t="shared" si="3"/>
        <v>2.4</v>
      </c>
      <c r="N17" s="137"/>
      <c r="O17" s="138">
        <f t="shared" ref="O17:P17" si="17">SUM(C17*$C$3)+(E17*$E$3)+(G17*$G$3)+(I17*$I$3)+(K17*$K$3)+(M17*$M$3)</f>
        <v>18900</v>
      </c>
      <c r="P17" s="138">
        <f t="shared" si="17"/>
        <v>0</v>
      </c>
      <c r="Q17" s="138">
        <f t="shared" si="5"/>
        <v>1.25</v>
      </c>
      <c r="R17" s="140"/>
    </row>
    <row r="18">
      <c r="A18" s="147"/>
      <c r="B18" s="148" t="s">
        <v>120</v>
      </c>
      <c r="C18" s="149"/>
      <c r="D18" s="149"/>
      <c r="E18" s="149"/>
      <c r="F18" s="149"/>
      <c r="G18" s="149"/>
      <c r="H18" s="149"/>
      <c r="I18" s="149"/>
      <c r="J18" s="149"/>
      <c r="K18" s="150">
        <f t="shared" si="2"/>
        <v>0</v>
      </c>
      <c r="L18" s="150"/>
      <c r="M18" s="150">
        <f t="shared" si="3"/>
        <v>0</v>
      </c>
      <c r="N18" s="150"/>
      <c r="O18" s="149">
        <f t="shared" ref="O18:P18" si="18">SUM(C18*$C$3)+(E18*$E$3)+(G18*$G$3)+(I18*$I$3)+(K18*$K$3)+(M18*$M$3)</f>
        <v>0</v>
      </c>
      <c r="P18" s="149">
        <f t="shared" si="18"/>
        <v>0</v>
      </c>
      <c r="Q18" s="149">
        <f t="shared" si="5"/>
        <v>0</v>
      </c>
      <c r="R18" s="140"/>
    </row>
    <row r="19">
      <c r="A19" s="151" t="s">
        <v>121</v>
      </c>
      <c r="B19" s="152" t="s">
        <v>122</v>
      </c>
      <c r="C19" s="153"/>
      <c r="D19" s="153"/>
      <c r="E19" s="153"/>
      <c r="F19" s="153"/>
      <c r="G19" s="153"/>
      <c r="H19" s="153"/>
      <c r="I19" s="153"/>
      <c r="J19" s="153"/>
      <c r="K19" s="154">
        <f t="shared" si="2"/>
        <v>0</v>
      </c>
      <c r="L19" s="154"/>
      <c r="M19" s="154">
        <f t="shared" si="3"/>
        <v>0</v>
      </c>
      <c r="N19" s="154"/>
      <c r="O19" s="153">
        <f t="shared" ref="O19:P19" si="19">SUM(C19*$C$3)+(E19*$E$3)+(G19*$G$3)+(I19*$I$3)+(K19*$K$3)+(M19*$M$3)</f>
        <v>0</v>
      </c>
      <c r="P19" s="153">
        <f t="shared" si="19"/>
        <v>0</v>
      </c>
      <c r="Q19" s="153">
        <f t="shared" si="5"/>
        <v>0</v>
      </c>
      <c r="R19" s="140"/>
    </row>
    <row r="20">
      <c r="B20" s="155" t="s">
        <v>123</v>
      </c>
      <c r="C20" s="138"/>
      <c r="D20" s="138"/>
      <c r="E20" s="137">
        <v>8.0</v>
      </c>
      <c r="F20" s="137"/>
      <c r="G20" s="138"/>
      <c r="H20" s="138"/>
      <c r="I20" s="138"/>
      <c r="J20" s="138"/>
      <c r="K20" s="137">
        <f t="shared" si="2"/>
        <v>1.6</v>
      </c>
      <c r="L20" s="137"/>
      <c r="M20" s="137">
        <f t="shared" si="3"/>
        <v>1.92</v>
      </c>
      <c r="N20" s="137"/>
      <c r="O20" s="138">
        <f t="shared" ref="O20:P20" si="20">SUM(C20*$C$3)+(E20*$E$3)+(G20*$G$3)+(I20*$I$3)+(K20*$K$3)+(M20*$M$3)</f>
        <v>12720</v>
      </c>
      <c r="P20" s="138">
        <f t="shared" si="20"/>
        <v>0</v>
      </c>
      <c r="Q20" s="138">
        <f t="shared" si="5"/>
        <v>1</v>
      </c>
      <c r="R20" s="140"/>
    </row>
    <row r="21">
      <c r="B21" s="155" t="s">
        <v>124</v>
      </c>
      <c r="C21" s="138"/>
      <c r="D21" s="138"/>
      <c r="E21" s="138"/>
      <c r="F21" s="138"/>
      <c r="G21" s="138"/>
      <c r="H21" s="138"/>
      <c r="I21" s="138"/>
      <c r="J21" s="138"/>
      <c r="K21" s="137">
        <f t="shared" si="2"/>
        <v>0</v>
      </c>
      <c r="L21" s="137"/>
      <c r="M21" s="137">
        <f t="shared" si="3"/>
        <v>0</v>
      </c>
      <c r="N21" s="137"/>
      <c r="O21" s="138">
        <f t="shared" ref="O21:P21" si="21">SUM(C21*$C$3)+(E21*$E$3)+(G21*$G$3)+(I21*$I$3)+(K21*$K$3)+(M21*$M$3)</f>
        <v>0</v>
      </c>
      <c r="P21" s="138">
        <f t="shared" si="21"/>
        <v>0</v>
      </c>
      <c r="Q21" s="138">
        <f t="shared" si="5"/>
        <v>0</v>
      </c>
      <c r="R21" s="140"/>
    </row>
    <row r="22">
      <c r="B22" s="155" t="s">
        <v>125</v>
      </c>
      <c r="C22" s="138"/>
      <c r="D22" s="138"/>
      <c r="E22" s="138"/>
      <c r="F22" s="138"/>
      <c r="G22" s="138"/>
      <c r="H22" s="138"/>
      <c r="I22" s="138"/>
      <c r="J22" s="138"/>
      <c r="K22" s="137">
        <f t="shared" si="2"/>
        <v>0</v>
      </c>
      <c r="L22" s="137"/>
      <c r="M22" s="137">
        <f t="shared" si="3"/>
        <v>0</v>
      </c>
      <c r="N22" s="137"/>
      <c r="O22" s="138">
        <f t="shared" ref="O22:P22" si="22">SUM(C22*$C$3)+(E22*$E$3)+(G22*$G$3)+(I22*$I$3)+(K22*$K$3)+(M22*$M$3)</f>
        <v>0</v>
      </c>
      <c r="P22" s="138">
        <f t="shared" si="22"/>
        <v>0</v>
      </c>
      <c r="Q22" s="138">
        <f t="shared" si="5"/>
        <v>0</v>
      </c>
      <c r="R22" s="140"/>
    </row>
    <row r="23">
      <c r="B23" s="155" t="s">
        <v>126</v>
      </c>
      <c r="C23" s="138"/>
      <c r="D23" s="138"/>
      <c r="E23" s="138"/>
      <c r="F23" s="138"/>
      <c r="G23" s="138"/>
      <c r="H23" s="138"/>
      <c r="I23" s="138"/>
      <c r="J23" s="138"/>
      <c r="K23" s="137">
        <f t="shared" si="2"/>
        <v>0</v>
      </c>
      <c r="L23" s="137"/>
      <c r="M23" s="137">
        <f t="shared" si="3"/>
        <v>0</v>
      </c>
      <c r="N23" s="137"/>
      <c r="O23" s="138">
        <f t="shared" ref="O23:P23" si="23">SUM(C23*$C$3)+(E23*$E$3)+(G23*$G$3)+(I23*$I$3)+(K23*$K$3)+(M23*$M$3)</f>
        <v>0</v>
      </c>
      <c r="P23" s="138">
        <f t="shared" si="23"/>
        <v>0</v>
      </c>
      <c r="Q23" s="138">
        <f t="shared" si="5"/>
        <v>0</v>
      </c>
      <c r="R23" s="140"/>
    </row>
    <row r="24">
      <c r="B24" s="155" t="s">
        <v>127</v>
      </c>
      <c r="C24" s="138"/>
      <c r="D24" s="138"/>
      <c r="E24" s="137">
        <v>2.0</v>
      </c>
      <c r="F24" s="137"/>
      <c r="G24" s="138"/>
      <c r="H24" s="138"/>
      <c r="I24" s="138"/>
      <c r="J24" s="138"/>
      <c r="K24" s="137">
        <f t="shared" si="2"/>
        <v>0.4</v>
      </c>
      <c r="L24" s="137"/>
      <c r="M24" s="137">
        <f t="shared" si="3"/>
        <v>0.48</v>
      </c>
      <c r="N24" s="137"/>
      <c r="O24" s="138">
        <f t="shared" ref="O24:P24" si="24">SUM(C24*$C$3)+(E24*$E$3)+(G24*$G$3)+(I24*$I$3)+(K24*$K$3)+(M24*$M$3)</f>
        <v>3180</v>
      </c>
      <c r="P24" s="138">
        <f t="shared" si="24"/>
        <v>0</v>
      </c>
      <c r="Q24" s="138">
        <f t="shared" si="5"/>
        <v>0.25</v>
      </c>
      <c r="R24" s="140"/>
    </row>
    <row r="25">
      <c r="B25" s="155" t="s">
        <v>128</v>
      </c>
      <c r="C25" s="138"/>
      <c r="D25" s="138"/>
      <c r="E25" s="138"/>
      <c r="F25" s="138"/>
      <c r="G25" s="138"/>
      <c r="H25" s="138"/>
      <c r="I25" s="138"/>
      <c r="J25" s="138"/>
      <c r="K25" s="137">
        <f t="shared" si="2"/>
        <v>0</v>
      </c>
      <c r="L25" s="137"/>
      <c r="M25" s="137">
        <f t="shared" si="3"/>
        <v>0</v>
      </c>
      <c r="N25" s="137"/>
      <c r="O25" s="138">
        <f t="shared" ref="O25:P25" si="25">SUM(C25*$C$3)+(E25*$E$3)+(G25*$G$3)+(I25*$I$3)+(K25*$K$3)+(M25*$M$3)</f>
        <v>0</v>
      </c>
      <c r="P25" s="138">
        <f t="shared" si="25"/>
        <v>0</v>
      </c>
      <c r="Q25" s="138">
        <f t="shared" si="5"/>
        <v>0</v>
      </c>
      <c r="R25" s="140"/>
    </row>
    <row r="26">
      <c r="B26" s="155" t="s">
        <v>129</v>
      </c>
      <c r="C26" s="138"/>
      <c r="D26" s="138"/>
      <c r="E26" s="138"/>
      <c r="F26" s="138"/>
      <c r="G26" s="138"/>
      <c r="H26" s="138"/>
      <c r="I26" s="138"/>
      <c r="J26" s="138"/>
      <c r="K26" s="137">
        <f t="shared" si="2"/>
        <v>0</v>
      </c>
      <c r="L26" s="137"/>
      <c r="M26" s="137">
        <f t="shared" si="3"/>
        <v>0</v>
      </c>
      <c r="N26" s="137"/>
      <c r="O26" s="138">
        <f t="shared" ref="O26:P26" si="26">SUM(C26*$C$3)+(E26*$E$3)+(G26*$G$3)+(I26*$I$3)+(K26*$K$3)+(M26*$M$3)</f>
        <v>0</v>
      </c>
      <c r="P26" s="138">
        <f t="shared" si="26"/>
        <v>0</v>
      </c>
      <c r="Q26" s="138">
        <f t="shared" si="5"/>
        <v>0</v>
      </c>
      <c r="R26" s="140"/>
    </row>
    <row r="27">
      <c r="B27" s="155" t="s">
        <v>130</v>
      </c>
      <c r="C27" s="138"/>
      <c r="D27" s="138"/>
      <c r="E27" s="138"/>
      <c r="F27" s="138"/>
      <c r="G27" s="138"/>
      <c r="H27" s="138"/>
      <c r="I27" s="138"/>
      <c r="J27" s="138"/>
      <c r="K27" s="137">
        <f t="shared" si="2"/>
        <v>0</v>
      </c>
      <c r="L27" s="137"/>
      <c r="M27" s="137">
        <f t="shared" si="3"/>
        <v>0</v>
      </c>
      <c r="N27" s="137"/>
      <c r="O27" s="138">
        <f t="shared" ref="O27:P27" si="27">SUM(C27*$C$3)+(E27*$E$3)+(G27*$G$3)+(I27*$I$3)+(K27*$K$3)+(M27*$M$3)</f>
        <v>0</v>
      </c>
      <c r="P27" s="138">
        <f t="shared" si="27"/>
        <v>0</v>
      </c>
      <c r="Q27" s="138">
        <f t="shared" si="5"/>
        <v>0</v>
      </c>
      <c r="R27" s="140"/>
    </row>
    <row r="28">
      <c r="B28" s="155" t="s">
        <v>131</v>
      </c>
      <c r="C28" s="138"/>
      <c r="D28" s="138"/>
      <c r="E28" s="138"/>
      <c r="F28" s="138"/>
      <c r="G28" s="138"/>
      <c r="H28" s="138"/>
      <c r="I28" s="138"/>
      <c r="J28" s="138"/>
      <c r="K28" s="137">
        <f t="shared" si="2"/>
        <v>0</v>
      </c>
      <c r="L28" s="137"/>
      <c r="M28" s="137">
        <f t="shared" si="3"/>
        <v>0</v>
      </c>
      <c r="N28" s="137"/>
      <c r="O28" s="138">
        <f t="shared" ref="O28:P28" si="28">SUM(C28*$C$3)+(E28*$E$3)+(G28*$G$3)+(I28*$I$3)+(K28*$K$3)+(M28*$M$3)</f>
        <v>0</v>
      </c>
      <c r="P28" s="138">
        <f t="shared" si="28"/>
        <v>0</v>
      </c>
      <c r="Q28" s="138">
        <f t="shared" si="5"/>
        <v>0</v>
      </c>
      <c r="R28" s="140"/>
    </row>
    <row r="29">
      <c r="B29" s="155" t="s">
        <v>132</v>
      </c>
      <c r="C29" s="138"/>
      <c r="D29" s="138"/>
      <c r="E29" s="138"/>
      <c r="F29" s="138"/>
      <c r="G29" s="138"/>
      <c r="H29" s="138"/>
      <c r="I29" s="138"/>
      <c r="J29" s="138"/>
      <c r="K29" s="137">
        <f t="shared" si="2"/>
        <v>0</v>
      </c>
      <c r="L29" s="137"/>
      <c r="M29" s="137">
        <f t="shared" si="3"/>
        <v>0</v>
      </c>
      <c r="N29" s="137"/>
      <c r="O29" s="138">
        <f t="shared" ref="O29:P29" si="29">SUM(C29*$C$3)+(E29*$E$3)+(G29*$G$3)+(I29*$I$3)+(K29*$K$3)+(M29*$M$3)</f>
        <v>0</v>
      </c>
      <c r="P29" s="138">
        <f t="shared" si="29"/>
        <v>0</v>
      </c>
      <c r="Q29" s="138">
        <f t="shared" si="5"/>
        <v>0</v>
      </c>
      <c r="R29" s="140"/>
    </row>
    <row r="30">
      <c r="B30" s="155" t="s">
        <v>133</v>
      </c>
      <c r="C30" s="138"/>
      <c r="D30" s="138"/>
      <c r="E30" s="138"/>
      <c r="F30" s="138"/>
      <c r="G30" s="138"/>
      <c r="H30" s="138"/>
      <c r="I30" s="138"/>
      <c r="J30" s="138"/>
      <c r="K30" s="137">
        <f t="shared" si="2"/>
        <v>0</v>
      </c>
      <c r="L30" s="137"/>
      <c r="M30" s="137">
        <f t="shared" si="3"/>
        <v>0</v>
      </c>
      <c r="N30" s="137"/>
      <c r="O30" s="138">
        <f t="shared" ref="O30:P30" si="30">SUM(C30*$C$3)+(E30*$E$3)+(G30*$G$3)+(I30*$I$3)+(K30*$K$3)+(M30*$M$3)</f>
        <v>0</v>
      </c>
      <c r="P30" s="138">
        <f t="shared" si="30"/>
        <v>0</v>
      </c>
      <c r="Q30" s="138">
        <f t="shared" si="5"/>
        <v>0</v>
      </c>
      <c r="R30" s="140"/>
    </row>
    <row r="31">
      <c r="B31" s="155" t="s">
        <v>134</v>
      </c>
      <c r="C31" s="138"/>
      <c r="D31" s="138"/>
      <c r="E31" s="138"/>
      <c r="F31" s="138"/>
      <c r="G31" s="138"/>
      <c r="H31" s="138"/>
      <c r="I31" s="138"/>
      <c r="J31" s="138"/>
      <c r="K31" s="137">
        <f t="shared" si="2"/>
        <v>0</v>
      </c>
      <c r="L31" s="137"/>
      <c r="M31" s="137">
        <f t="shared" si="3"/>
        <v>0</v>
      </c>
      <c r="N31" s="137"/>
      <c r="O31" s="138">
        <f t="shared" ref="O31:P31" si="31">SUM(C31*$C$3)+(E31*$E$3)+(G31*$G$3)+(I31*$I$3)+(K31*$K$3)+(M31*$M$3)</f>
        <v>0</v>
      </c>
      <c r="P31" s="138">
        <f t="shared" si="31"/>
        <v>0</v>
      </c>
      <c r="Q31" s="138">
        <f t="shared" si="5"/>
        <v>0</v>
      </c>
      <c r="R31" s="140"/>
    </row>
    <row r="32">
      <c r="A32" s="147"/>
      <c r="B32" s="156" t="s">
        <v>135</v>
      </c>
      <c r="C32" s="149"/>
      <c r="D32" s="149"/>
      <c r="E32" s="149"/>
      <c r="F32" s="149"/>
      <c r="G32" s="149"/>
      <c r="H32" s="149"/>
      <c r="I32" s="149"/>
      <c r="J32" s="149"/>
      <c r="K32" s="150">
        <f t="shared" si="2"/>
        <v>0</v>
      </c>
      <c r="L32" s="150"/>
      <c r="M32" s="150">
        <f t="shared" si="3"/>
        <v>0</v>
      </c>
      <c r="N32" s="150"/>
      <c r="O32" s="149">
        <f t="shared" ref="O32:P32" si="32">SUM(C32*$C$3)+(E32*$E$3)+(G32*$G$3)+(I32*$I$3)+(K32*$K$3)+(M32*$M$3)</f>
        <v>0</v>
      </c>
      <c r="P32" s="149">
        <f t="shared" si="32"/>
        <v>0</v>
      </c>
      <c r="Q32" s="149">
        <f t="shared" si="5"/>
        <v>0</v>
      </c>
      <c r="R32" s="157"/>
    </row>
    <row r="33">
      <c r="A33" s="158" t="s">
        <v>136</v>
      </c>
      <c r="B33" s="159" t="s">
        <v>137</v>
      </c>
      <c r="C33" s="153"/>
      <c r="D33" s="153"/>
      <c r="E33" s="153"/>
      <c r="F33" s="153"/>
      <c r="G33" s="153"/>
      <c r="H33" s="153"/>
      <c r="I33" s="153"/>
      <c r="J33" s="153"/>
      <c r="K33" s="154">
        <f t="shared" si="2"/>
        <v>0</v>
      </c>
      <c r="L33" s="154"/>
      <c r="M33" s="154">
        <f t="shared" si="3"/>
        <v>0</v>
      </c>
      <c r="N33" s="154"/>
      <c r="O33" s="153">
        <f t="shared" ref="O33:P33" si="33">SUM(C33*$C$3)+(E33*$E$3)+(G33*$G$3)+(I33*$I$3)+(K33*$K$3)+(M33*$M$3)</f>
        <v>0</v>
      </c>
      <c r="P33" s="153">
        <f t="shared" si="33"/>
        <v>0</v>
      </c>
      <c r="Q33" s="153">
        <f t="shared" si="5"/>
        <v>0</v>
      </c>
      <c r="R33" s="160" t="s">
        <v>62</v>
      </c>
    </row>
    <row r="34">
      <c r="B34" s="161" t="s">
        <v>138</v>
      </c>
      <c r="C34" s="138"/>
      <c r="D34" s="138"/>
      <c r="E34" s="138"/>
      <c r="F34" s="138"/>
      <c r="G34" s="138"/>
      <c r="H34" s="138"/>
      <c r="I34" s="138"/>
      <c r="J34" s="138"/>
      <c r="K34" s="137">
        <f t="shared" si="2"/>
        <v>0</v>
      </c>
      <c r="L34" s="137"/>
      <c r="M34" s="137">
        <f t="shared" si="3"/>
        <v>0</v>
      </c>
      <c r="N34" s="137"/>
      <c r="O34" s="138">
        <f t="shared" ref="O34:P34" si="34">SUM(C34*$C$3)+(E34*$E$3)+(G34*$G$3)+(I34*$I$3)+(K34*$K$3)+(M34*$M$3)</f>
        <v>0</v>
      </c>
      <c r="P34" s="138">
        <f t="shared" si="34"/>
        <v>0</v>
      </c>
      <c r="Q34" s="138">
        <f t="shared" si="5"/>
        <v>0</v>
      </c>
      <c r="R34" s="140"/>
    </row>
    <row r="35">
      <c r="B35" s="161" t="s">
        <v>139</v>
      </c>
      <c r="C35" s="138"/>
      <c r="D35" s="138"/>
      <c r="E35" s="138"/>
      <c r="F35" s="138"/>
      <c r="G35" s="138"/>
      <c r="H35" s="138"/>
      <c r="I35" s="138"/>
      <c r="J35" s="138"/>
      <c r="K35" s="137">
        <f t="shared" si="2"/>
        <v>0</v>
      </c>
      <c r="L35" s="137"/>
      <c r="M35" s="137">
        <f t="shared" si="3"/>
        <v>0</v>
      </c>
      <c r="N35" s="137"/>
      <c r="O35" s="138">
        <f t="shared" ref="O35:P35" si="35">SUM(C35*$C$3)+(E35*$E$3)+(G35*$G$3)+(I35*$I$3)+(K35*$K$3)+(M35*$M$3)</f>
        <v>0</v>
      </c>
      <c r="P35" s="138">
        <f t="shared" si="35"/>
        <v>0</v>
      </c>
      <c r="Q35" s="138">
        <f t="shared" si="5"/>
        <v>0</v>
      </c>
      <c r="R35" s="140"/>
    </row>
    <row r="36">
      <c r="B36" s="161" t="s">
        <v>140</v>
      </c>
      <c r="C36" s="138"/>
      <c r="D36" s="138"/>
      <c r="E36" s="138"/>
      <c r="F36" s="138"/>
      <c r="G36" s="138"/>
      <c r="H36" s="138"/>
      <c r="I36" s="138"/>
      <c r="J36" s="138"/>
      <c r="K36" s="137">
        <f t="shared" si="2"/>
        <v>0</v>
      </c>
      <c r="L36" s="137"/>
      <c r="M36" s="137">
        <f t="shared" si="3"/>
        <v>0</v>
      </c>
      <c r="N36" s="137"/>
      <c r="O36" s="138">
        <f t="shared" ref="O36:P36" si="36">SUM(C36*$C$3)+(E36*$E$3)+(G36*$G$3)+(I36*$I$3)+(K36*$K$3)+(M36*$M$3)</f>
        <v>0</v>
      </c>
      <c r="P36" s="138">
        <f t="shared" si="36"/>
        <v>0</v>
      </c>
      <c r="Q36" s="138">
        <f t="shared" si="5"/>
        <v>0</v>
      </c>
      <c r="R36" s="140"/>
    </row>
    <row r="37">
      <c r="B37" s="161" t="s">
        <v>141</v>
      </c>
      <c r="C37" s="138"/>
      <c r="D37" s="138"/>
      <c r="E37" s="138"/>
      <c r="F37" s="138"/>
      <c r="G37" s="138"/>
      <c r="H37" s="138"/>
      <c r="I37" s="138"/>
      <c r="J37" s="138"/>
      <c r="K37" s="137">
        <f t="shared" si="2"/>
        <v>0</v>
      </c>
      <c r="L37" s="137"/>
      <c r="M37" s="137">
        <f t="shared" si="3"/>
        <v>0</v>
      </c>
      <c r="N37" s="137"/>
      <c r="O37" s="138">
        <f t="shared" ref="O37:P37" si="37">SUM(C37*$C$3)+(E37*$E$3)+(G37*$G$3)+(I37*$I$3)+(K37*$K$3)+(M37*$M$3)</f>
        <v>0</v>
      </c>
      <c r="P37" s="138">
        <f t="shared" si="37"/>
        <v>0</v>
      </c>
      <c r="Q37" s="138">
        <f t="shared" si="5"/>
        <v>0</v>
      </c>
      <c r="R37" s="140"/>
    </row>
    <row r="38">
      <c r="B38" s="161" t="s">
        <v>142</v>
      </c>
      <c r="C38" s="138"/>
      <c r="D38" s="138"/>
      <c r="E38" s="138"/>
      <c r="F38" s="138"/>
      <c r="G38" s="138"/>
      <c r="H38" s="138"/>
      <c r="I38" s="138"/>
      <c r="J38" s="138"/>
      <c r="K38" s="137">
        <f t="shared" si="2"/>
        <v>0</v>
      </c>
      <c r="L38" s="137"/>
      <c r="M38" s="137">
        <f t="shared" si="3"/>
        <v>0</v>
      </c>
      <c r="N38" s="137"/>
      <c r="O38" s="138">
        <f t="shared" ref="O38:P38" si="38">SUM(C38*$C$3)+(E38*$E$3)+(G38*$G$3)+(I38*$I$3)+(K38*$K$3)+(M38*$M$3)</f>
        <v>0</v>
      </c>
      <c r="P38" s="138">
        <f t="shared" si="38"/>
        <v>0</v>
      </c>
      <c r="Q38" s="138">
        <f t="shared" si="5"/>
        <v>0</v>
      </c>
      <c r="R38" s="140"/>
    </row>
    <row r="39">
      <c r="B39" s="161" t="s">
        <v>143</v>
      </c>
      <c r="C39" s="138"/>
      <c r="D39" s="138"/>
      <c r="E39" s="137"/>
      <c r="F39" s="137"/>
      <c r="G39" s="138"/>
      <c r="H39" s="138"/>
      <c r="I39" s="138"/>
      <c r="J39" s="138"/>
      <c r="K39" s="137">
        <f t="shared" si="2"/>
        <v>0</v>
      </c>
      <c r="L39" s="137"/>
      <c r="M39" s="137">
        <f t="shared" si="3"/>
        <v>0</v>
      </c>
      <c r="N39" s="137"/>
      <c r="O39" s="138">
        <f t="shared" ref="O39:P39" si="39">SUM(C39*$C$3)+(E39*$E$3)+(G39*$G$3)+(I39*$I$3)+(K39*$K$3)+(M39*$M$3)</f>
        <v>0</v>
      </c>
      <c r="P39" s="138">
        <f t="shared" si="39"/>
        <v>0</v>
      </c>
      <c r="Q39" s="138">
        <f t="shared" si="5"/>
        <v>0</v>
      </c>
      <c r="R39" s="140"/>
    </row>
    <row r="40">
      <c r="B40" s="161" t="s">
        <v>144</v>
      </c>
      <c r="C40" s="138"/>
      <c r="D40" s="138"/>
      <c r="E40" s="138"/>
      <c r="F40" s="138"/>
      <c r="G40" s="138"/>
      <c r="H40" s="138"/>
      <c r="I40" s="138"/>
      <c r="J40" s="138"/>
      <c r="K40" s="137">
        <f t="shared" si="2"/>
        <v>0</v>
      </c>
      <c r="L40" s="137"/>
      <c r="M40" s="137">
        <f t="shared" si="3"/>
        <v>0</v>
      </c>
      <c r="N40" s="137"/>
      <c r="O40" s="138">
        <f t="shared" ref="O40:P40" si="40">SUM(C40*$C$3)+(E40*$E$3)+(G40*$G$3)+(I40*$I$3)+(K40*$K$3)+(M40*$M$3)</f>
        <v>0</v>
      </c>
      <c r="P40" s="138">
        <f t="shared" si="40"/>
        <v>0</v>
      </c>
      <c r="Q40" s="138">
        <f t="shared" si="5"/>
        <v>0</v>
      </c>
      <c r="R40" s="140"/>
    </row>
    <row r="41">
      <c r="B41" s="161" t="s">
        <v>145</v>
      </c>
      <c r="C41" s="138"/>
      <c r="D41" s="138"/>
      <c r="E41" s="138"/>
      <c r="F41" s="138"/>
      <c r="G41" s="138"/>
      <c r="H41" s="138"/>
      <c r="I41" s="138"/>
      <c r="J41" s="138"/>
      <c r="K41" s="137">
        <f t="shared" si="2"/>
        <v>0</v>
      </c>
      <c r="L41" s="137"/>
      <c r="M41" s="137">
        <f t="shared" si="3"/>
        <v>0</v>
      </c>
      <c r="N41" s="137"/>
      <c r="O41" s="138">
        <f t="shared" ref="O41:P41" si="41">SUM(C41*$C$3)+(E41*$E$3)+(G41*$G$3)+(I41*$I$3)+(K41*$K$3)+(M41*$M$3)</f>
        <v>0</v>
      </c>
      <c r="P41" s="138">
        <f t="shared" si="41"/>
        <v>0</v>
      </c>
      <c r="Q41" s="138">
        <f t="shared" si="5"/>
        <v>0</v>
      </c>
      <c r="R41" s="140"/>
    </row>
    <row r="42">
      <c r="B42" s="161" t="s">
        <v>146</v>
      </c>
      <c r="C42" s="138"/>
      <c r="D42" s="138"/>
      <c r="E42" s="138"/>
      <c r="F42" s="138"/>
      <c r="G42" s="138"/>
      <c r="H42" s="138"/>
      <c r="I42" s="138"/>
      <c r="J42" s="138"/>
      <c r="K42" s="137">
        <f t="shared" si="2"/>
        <v>0</v>
      </c>
      <c r="L42" s="137"/>
      <c r="M42" s="137">
        <f t="shared" si="3"/>
        <v>0</v>
      </c>
      <c r="N42" s="137"/>
      <c r="O42" s="138">
        <f t="shared" ref="O42:P42" si="42">SUM(C42*$C$3)+(E42*$E$3)+(G42*$G$3)+(I42*$I$3)+(K42*$K$3)+(M42*$M$3)</f>
        <v>0</v>
      </c>
      <c r="P42" s="138">
        <f t="shared" si="42"/>
        <v>0</v>
      </c>
      <c r="Q42" s="138">
        <f t="shared" si="5"/>
        <v>0</v>
      </c>
      <c r="R42" s="140"/>
    </row>
    <row r="43">
      <c r="B43" s="161" t="s">
        <v>147</v>
      </c>
      <c r="C43" s="138"/>
      <c r="D43" s="138"/>
      <c r="E43" s="138"/>
      <c r="F43" s="138"/>
      <c r="G43" s="138"/>
      <c r="H43" s="138"/>
      <c r="I43" s="138"/>
      <c r="J43" s="138"/>
      <c r="K43" s="137">
        <f t="shared" si="2"/>
        <v>0</v>
      </c>
      <c r="L43" s="137"/>
      <c r="M43" s="137">
        <f t="shared" si="3"/>
        <v>0</v>
      </c>
      <c r="N43" s="137"/>
      <c r="O43" s="138">
        <f t="shared" ref="O43:P43" si="43">SUM(C43*$C$3)+(E43*$E$3)+(G43*$G$3)+(I43*$I$3)+(K43*$K$3)+(M43*$M$3)</f>
        <v>0</v>
      </c>
      <c r="P43" s="138">
        <f t="shared" si="43"/>
        <v>0</v>
      </c>
      <c r="Q43" s="138">
        <f t="shared" si="5"/>
        <v>0</v>
      </c>
      <c r="R43" s="140"/>
    </row>
    <row r="44">
      <c r="B44" s="161" t="s">
        <v>148</v>
      </c>
      <c r="C44" s="138"/>
      <c r="D44" s="138"/>
      <c r="E44" s="138"/>
      <c r="F44" s="138"/>
      <c r="G44" s="138"/>
      <c r="H44" s="138"/>
      <c r="I44" s="138"/>
      <c r="J44" s="138"/>
      <c r="K44" s="137">
        <f t="shared" si="2"/>
        <v>0</v>
      </c>
      <c r="L44" s="137"/>
      <c r="M44" s="137">
        <f t="shared" si="3"/>
        <v>0</v>
      </c>
      <c r="N44" s="137"/>
      <c r="O44" s="138">
        <f t="shared" ref="O44:P44" si="44">SUM(C44*$C$3)+(E44*$E$3)+(G44*$G$3)+(I44*$I$3)+(K44*$K$3)+(M44*$M$3)</f>
        <v>0</v>
      </c>
      <c r="P44" s="138">
        <f t="shared" si="44"/>
        <v>0</v>
      </c>
      <c r="Q44" s="138">
        <f t="shared" si="5"/>
        <v>0</v>
      </c>
      <c r="R44" s="140"/>
    </row>
    <row r="45">
      <c r="B45" s="161" t="s">
        <v>149</v>
      </c>
      <c r="C45" s="138"/>
      <c r="D45" s="138"/>
      <c r="E45" s="138"/>
      <c r="F45" s="138"/>
      <c r="G45" s="138"/>
      <c r="H45" s="138"/>
      <c r="I45" s="138"/>
      <c r="J45" s="138"/>
      <c r="K45" s="137">
        <f t="shared" si="2"/>
        <v>0</v>
      </c>
      <c r="L45" s="137"/>
      <c r="M45" s="137">
        <f t="shared" si="3"/>
        <v>0</v>
      </c>
      <c r="N45" s="137"/>
      <c r="O45" s="138">
        <f t="shared" ref="O45:P45" si="45">SUM(C45*$C$3)+(E45*$E$3)+(G45*$G$3)+(I45*$I$3)+(K45*$K$3)+(M45*$M$3)</f>
        <v>0</v>
      </c>
      <c r="P45" s="138">
        <f t="shared" si="45"/>
        <v>0</v>
      </c>
      <c r="Q45" s="138">
        <f t="shared" si="5"/>
        <v>0</v>
      </c>
      <c r="R45" s="140"/>
    </row>
    <row r="46">
      <c r="A46" s="147"/>
      <c r="B46" s="162" t="s">
        <v>150</v>
      </c>
      <c r="C46" s="149"/>
      <c r="D46" s="149"/>
      <c r="E46" s="149"/>
      <c r="F46" s="149"/>
      <c r="G46" s="149"/>
      <c r="H46" s="149"/>
      <c r="I46" s="149"/>
      <c r="J46" s="149"/>
      <c r="K46" s="150">
        <f t="shared" si="2"/>
        <v>0</v>
      </c>
      <c r="L46" s="150"/>
      <c r="M46" s="150">
        <f t="shared" si="3"/>
        <v>0</v>
      </c>
      <c r="N46" s="150"/>
      <c r="O46" s="149">
        <f t="shared" ref="O46:P46" si="46">SUM(C46*$C$3)+(E46*$E$3)+(G46*$G$3)+(I46*$I$3)+(K46*$K$3)+(M46*$M$3)</f>
        <v>0</v>
      </c>
      <c r="P46" s="149">
        <f t="shared" si="46"/>
        <v>0</v>
      </c>
      <c r="Q46" s="149">
        <f t="shared" si="5"/>
        <v>0</v>
      </c>
      <c r="R46" s="157"/>
    </row>
    <row r="47">
      <c r="A47" s="163" t="s">
        <v>151</v>
      </c>
      <c r="B47" s="164"/>
      <c r="C47" s="165">
        <f>SUM(C4:C46)</f>
        <v>39</v>
      </c>
      <c r="D47" s="165"/>
      <c r="E47" s="165">
        <f>SUM(E4:E46)</f>
        <v>63</v>
      </c>
      <c r="F47" s="165"/>
      <c r="G47" s="165">
        <f>SUM(G4:G46)</f>
        <v>112</v>
      </c>
      <c r="H47" s="165"/>
      <c r="I47" s="165">
        <f>SUM(I4:I46)</f>
        <v>27</v>
      </c>
      <c r="J47" s="165"/>
      <c r="K47" s="165">
        <f>SUM(K4:K46)</f>
        <v>48.2</v>
      </c>
      <c r="L47" s="165"/>
      <c r="M47" s="165">
        <f>SUM(M4:M46)</f>
        <v>57.84</v>
      </c>
      <c r="N47" s="165"/>
      <c r="O47" s="166">
        <f t="shared" ref="O47:Q47" si="47">SUM(O4:O46)</f>
        <v>424890</v>
      </c>
      <c r="P47" s="166">
        <f t="shared" si="47"/>
        <v>0</v>
      </c>
      <c r="Q47" s="167">
        <f t="shared" si="47"/>
        <v>17.375</v>
      </c>
    </row>
    <row r="72">
      <c r="G72" s="168"/>
      <c r="H72" s="168"/>
      <c r="I72" s="169"/>
      <c r="J72" s="169"/>
      <c r="K72" s="169"/>
      <c r="L72" s="169"/>
      <c r="M72" s="169"/>
      <c r="N72" s="169"/>
      <c r="O72" s="169"/>
      <c r="P72" s="169"/>
      <c r="Q72" s="169"/>
      <c r="R72" s="169"/>
      <c r="S72" s="169"/>
    </row>
    <row r="73">
      <c r="G73" s="168"/>
      <c r="H73" s="168"/>
      <c r="K73" s="169"/>
      <c r="L73" s="169"/>
      <c r="M73" s="169"/>
      <c r="N73" s="169"/>
      <c r="O73" s="169"/>
      <c r="P73" s="169"/>
      <c r="Q73" s="169"/>
      <c r="R73" s="169"/>
      <c r="S73" s="169"/>
    </row>
    <row r="74">
      <c r="G74" s="168"/>
      <c r="H74" s="168"/>
      <c r="K74" s="169"/>
      <c r="L74" s="169"/>
      <c r="M74" s="169"/>
      <c r="N74" s="169"/>
      <c r="O74" s="169"/>
      <c r="P74" s="169"/>
      <c r="Q74" s="169"/>
      <c r="R74" s="169"/>
      <c r="S74" s="169"/>
    </row>
    <row r="75">
      <c r="G75" s="168"/>
      <c r="H75" s="168"/>
      <c r="K75" s="169"/>
      <c r="L75" s="169"/>
      <c r="M75" s="169"/>
      <c r="N75" s="169"/>
      <c r="O75" s="169"/>
      <c r="P75" s="169"/>
      <c r="Q75" s="169"/>
      <c r="R75" s="169"/>
      <c r="S75" s="169"/>
    </row>
    <row r="76">
      <c r="G76" s="168"/>
      <c r="H76" s="168"/>
      <c r="K76" s="169"/>
      <c r="L76" s="169"/>
      <c r="M76" s="169"/>
      <c r="N76" s="169"/>
      <c r="O76" s="169"/>
      <c r="P76" s="169"/>
      <c r="Q76" s="169"/>
      <c r="R76" s="169"/>
      <c r="S76" s="169"/>
    </row>
    <row r="77">
      <c r="G77" s="168"/>
      <c r="H77" s="168"/>
      <c r="M77" s="169"/>
      <c r="N77" s="169"/>
      <c r="O77" s="169"/>
      <c r="P77" s="169"/>
      <c r="Q77" s="169"/>
      <c r="R77" s="169"/>
      <c r="S77" s="169"/>
    </row>
  </sheetData>
  <mergeCells count="21">
    <mergeCell ref="C2:D2"/>
    <mergeCell ref="C3:D3"/>
    <mergeCell ref="A4:A18"/>
    <mergeCell ref="A19:A32"/>
    <mergeCell ref="A33:A46"/>
    <mergeCell ref="A47:B47"/>
    <mergeCell ref="E3:F3"/>
    <mergeCell ref="G3:H3"/>
    <mergeCell ref="I3:J3"/>
    <mergeCell ref="K3:L3"/>
    <mergeCell ref="R4:R32"/>
    <mergeCell ref="S5:V10"/>
    <mergeCell ref="R33:R46"/>
    <mergeCell ref="E2:F2"/>
    <mergeCell ref="G2:H2"/>
    <mergeCell ref="I2:J2"/>
    <mergeCell ref="K2:L2"/>
    <mergeCell ref="M2:N2"/>
    <mergeCell ref="O2:P3"/>
    <mergeCell ref="Q2:Q3"/>
    <mergeCell ref="M3:N3"/>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1" width="5.13"/>
    <col customWidth="1" min="2" max="2" width="42.88"/>
    <col customWidth="1" min="3" max="3" width="7.88"/>
    <col customWidth="1" min="4" max="5" width="8.0"/>
    <col customWidth="1" min="6" max="6" width="9.25"/>
    <col customWidth="1" min="7" max="9" width="8.0"/>
    <col customWidth="1" min="10" max="10" width="11.5"/>
    <col customWidth="1" min="11" max="11" width="10.75"/>
    <col customWidth="1" min="12" max="12" width="9.75"/>
    <col customWidth="1" min="13" max="13" width="8.88"/>
    <col customWidth="1" min="14" max="14" width="10.75"/>
    <col customWidth="1" min="15" max="15" width="10.88"/>
    <col customWidth="1" min="16" max="17" width="9.75"/>
    <col customWidth="1" min="18" max="18" width="11.75"/>
    <col customWidth="1" min="19" max="19" width="12.13"/>
    <col customWidth="1" min="20" max="20" width="16.5"/>
    <col customWidth="1" min="21" max="22" width="9.0"/>
    <col customWidth="1" min="23" max="23" width="4.13"/>
    <col customWidth="1" min="25" max="25" width="15.0"/>
    <col customWidth="1" min="28" max="28" width="9.0"/>
    <col customWidth="1" min="29" max="95" width="3.88"/>
  </cols>
  <sheetData>
    <row r="1">
      <c r="A1" s="1" t="s">
        <v>0</v>
      </c>
      <c r="B1" s="2" t="s">
        <v>1</v>
      </c>
      <c r="C1" s="3" t="s">
        <v>2</v>
      </c>
      <c r="D1" s="3" t="s">
        <v>3</v>
      </c>
      <c r="E1" s="2" t="s">
        <v>4</v>
      </c>
      <c r="F1" s="2" t="s">
        <v>5</v>
      </c>
      <c r="G1" s="2" t="s">
        <v>6</v>
      </c>
      <c r="H1" s="2" t="s">
        <v>7</v>
      </c>
      <c r="I1" s="2" t="s">
        <v>8</v>
      </c>
      <c r="J1" s="2" t="s">
        <v>9</v>
      </c>
      <c r="K1" s="3" t="s">
        <v>10</v>
      </c>
      <c r="L1" s="3" t="s">
        <v>11</v>
      </c>
      <c r="M1" s="2" t="s">
        <v>12</v>
      </c>
      <c r="N1" s="2" t="s">
        <v>13</v>
      </c>
      <c r="O1" s="2" t="s">
        <v>14</v>
      </c>
      <c r="P1" s="2" t="s">
        <v>15</v>
      </c>
      <c r="Q1" s="2" t="s">
        <v>16</v>
      </c>
      <c r="R1" s="2" t="s">
        <v>17</v>
      </c>
      <c r="S1" s="2" t="s">
        <v>18</v>
      </c>
      <c r="T1" s="170" t="s">
        <v>20</v>
      </c>
      <c r="U1" s="171"/>
      <c r="V1" s="172"/>
      <c r="W1" s="172"/>
      <c r="X1" s="172"/>
      <c r="Y1" s="172"/>
      <c r="Z1" s="172"/>
      <c r="AA1" s="172"/>
      <c r="AB1" s="173"/>
      <c r="AC1" s="174" t="s">
        <v>152</v>
      </c>
      <c r="AD1" s="172"/>
      <c r="AE1" s="172"/>
      <c r="AF1" s="172"/>
      <c r="AG1" s="172"/>
      <c r="AH1" s="172"/>
      <c r="AI1" s="172"/>
      <c r="AJ1" s="172"/>
      <c r="AK1" s="172"/>
      <c r="AL1" s="172"/>
      <c r="AM1" s="172"/>
      <c r="AN1" s="172"/>
      <c r="AO1" s="172"/>
      <c r="AP1" s="172"/>
      <c r="AQ1" s="172"/>
      <c r="AR1" s="172"/>
      <c r="AS1" s="175" t="s">
        <v>153</v>
      </c>
      <c r="AT1" s="172"/>
      <c r="AU1" s="172"/>
      <c r="AV1" s="172"/>
      <c r="AW1" s="172"/>
      <c r="AX1" s="172"/>
      <c r="AY1" s="172"/>
      <c r="AZ1" s="172"/>
      <c r="BA1" s="172"/>
      <c r="BB1" s="172"/>
      <c r="BC1" s="172"/>
      <c r="BD1" s="172"/>
      <c r="BE1" s="172"/>
      <c r="BF1" s="172"/>
      <c r="BG1" s="172"/>
      <c r="BH1" s="172"/>
      <c r="BI1" s="176" t="s">
        <v>154</v>
      </c>
      <c r="BJ1" s="172"/>
      <c r="BK1" s="172"/>
      <c r="BL1" s="172"/>
      <c r="BM1" s="172"/>
      <c r="BN1" s="172"/>
      <c r="BO1" s="172"/>
      <c r="BP1" s="172"/>
      <c r="BQ1" s="172"/>
      <c r="BR1" s="172"/>
      <c r="BS1" s="172"/>
      <c r="BT1" s="172"/>
      <c r="BU1" s="172"/>
      <c r="BV1" s="172"/>
      <c r="BW1" s="172"/>
      <c r="BX1" s="172"/>
      <c r="BY1" s="172"/>
      <c r="BZ1" s="172"/>
      <c r="CA1" s="172"/>
      <c r="CB1" s="172"/>
      <c r="CC1" s="172"/>
      <c r="CD1" s="172"/>
      <c r="CE1" s="172"/>
      <c r="CF1" s="172"/>
      <c r="CG1" s="172"/>
      <c r="CH1" s="172"/>
      <c r="CI1" s="172"/>
      <c r="CJ1" s="172"/>
      <c r="CK1" s="172"/>
      <c r="CL1" s="172"/>
      <c r="CM1" s="172"/>
      <c r="CN1" s="172"/>
      <c r="CO1" s="172"/>
      <c r="CP1" s="172"/>
      <c r="CQ1" s="172"/>
    </row>
    <row r="2">
      <c r="A2" s="10" t="s">
        <v>21</v>
      </c>
      <c r="B2" s="11"/>
      <c r="C2" s="177"/>
      <c r="D2" s="11"/>
      <c r="E2" s="11"/>
      <c r="F2" s="11"/>
      <c r="G2" s="11"/>
      <c r="H2" s="11"/>
      <c r="I2" s="11"/>
      <c r="J2" s="14"/>
      <c r="K2" s="15">
        <v>1200.0</v>
      </c>
      <c r="L2" s="15">
        <v>1200.0</v>
      </c>
      <c r="M2" s="15">
        <v>1200.0</v>
      </c>
      <c r="N2" s="15">
        <v>1500.0</v>
      </c>
      <c r="O2" s="178">
        <v>1500.0</v>
      </c>
      <c r="P2" s="178">
        <v>1500.0</v>
      </c>
      <c r="Q2" s="15">
        <v>750.0</v>
      </c>
      <c r="R2" s="15">
        <v>1000.0</v>
      </c>
      <c r="S2" s="179"/>
      <c r="T2" s="180"/>
      <c r="U2" s="181"/>
      <c r="AB2" s="182" t="s">
        <v>155</v>
      </c>
      <c r="AC2" s="183" t="s">
        <v>156</v>
      </c>
      <c r="AZ2" s="184" t="s">
        <v>157</v>
      </c>
      <c r="BV2" s="185" t="s">
        <v>158</v>
      </c>
    </row>
    <row r="3">
      <c r="A3" s="21" t="s">
        <v>22</v>
      </c>
      <c r="B3" s="11"/>
      <c r="C3" s="186"/>
      <c r="D3" s="23"/>
      <c r="E3" s="23"/>
      <c r="F3" s="23"/>
      <c r="G3" s="23"/>
      <c r="H3" s="23"/>
      <c r="I3" s="23"/>
      <c r="J3" s="25"/>
      <c r="K3" s="26">
        <v>1.0</v>
      </c>
      <c r="L3" s="26">
        <v>2.0</v>
      </c>
      <c r="M3" s="26">
        <v>1.0</v>
      </c>
      <c r="N3" s="26">
        <v>1.0</v>
      </c>
      <c r="O3" s="26">
        <v>1.0</v>
      </c>
      <c r="P3" s="26">
        <v>1.0</v>
      </c>
      <c r="Q3" s="26">
        <v>1.0</v>
      </c>
      <c r="R3" s="26">
        <v>1.0</v>
      </c>
      <c r="S3" s="187"/>
      <c r="T3" s="14"/>
      <c r="AB3" s="182" t="s">
        <v>159</v>
      </c>
      <c r="AC3" s="188">
        <v>44319.0</v>
      </c>
      <c r="AD3" s="188">
        <v>44320.0</v>
      </c>
      <c r="AE3" s="188">
        <v>44321.0</v>
      </c>
      <c r="AF3" s="188">
        <v>44322.0</v>
      </c>
      <c r="AG3" s="188">
        <v>44323.0</v>
      </c>
      <c r="AH3" s="189">
        <v>44326.0</v>
      </c>
      <c r="AI3" s="189">
        <v>44327.0</v>
      </c>
      <c r="AJ3" s="189">
        <v>44328.0</v>
      </c>
      <c r="AK3" s="189">
        <v>44329.0</v>
      </c>
      <c r="AL3" s="189">
        <v>44330.0</v>
      </c>
      <c r="AM3" s="188">
        <v>44333.0</v>
      </c>
      <c r="AN3" s="188">
        <v>44334.0</v>
      </c>
      <c r="AO3" s="188">
        <v>44335.0</v>
      </c>
      <c r="AP3" s="188">
        <v>44336.0</v>
      </c>
      <c r="AQ3" s="188">
        <v>44337.0</v>
      </c>
      <c r="AR3" s="189">
        <v>44338.0</v>
      </c>
      <c r="AS3" s="189">
        <v>44339.0</v>
      </c>
      <c r="AT3" s="189">
        <v>44340.0</v>
      </c>
      <c r="AU3" s="189">
        <v>44341.0</v>
      </c>
      <c r="AV3" s="189">
        <v>44342.0</v>
      </c>
      <c r="AW3" s="190">
        <v>44343.0</v>
      </c>
      <c r="AX3" s="190">
        <v>44344.0</v>
      </c>
      <c r="AY3" s="190">
        <v>44347.0</v>
      </c>
      <c r="AZ3" s="190">
        <v>44348.0</v>
      </c>
      <c r="BA3" s="190">
        <v>44349.0</v>
      </c>
      <c r="BB3" s="189">
        <v>44350.0</v>
      </c>
      <c r="BC3" s="189">
        <v>44351.0</v>
      </c>
      <c r="BD3" s="189">
        <v>44354.0</v>
      </c>
      <c r="BE3" s="189">
        <v>44355.0</v>
      </c>
      <c r="BF3" s="189">
        <v>44356.0</v>
      </c>
      <c r="BG3" s="188">
        <v>44357.0</v>
      </c>
      <c r="BH3" s="188">
        <v>44358.0</v>
      </c>
      <c r="BI3" s="188">
        <v>44361.0</v>
      </c>
      <c r="BJ3" s="188">
        <v>44362.0</v>
      </c>
      <c r="BK3" s="188">
        <v>44363.0</v>
      </c>
      <c r="BL3" s="189">
        <v>44364.0</v>
      </c>
      <c r="BM3" s="189">
        <v>44365.0</v>
      </c>
      <c r="BN3" s="189">
        <v>44368.0</v>
      </c>
      <c r="BO3" s="189">
        <v>44369.0</v>
      </c>
      <c r="BP3" s="189">
        <v>44370.0</v>
      </c>
      <c r="BQ3" s="188">
        <v>44371.0</v>
      </c>
      <c r="BR3" s="188">
        <v>44372.0</v>
      </c>
      <c r="BS3" s="188">
        <v>44375.0</v>
      </c>
      <c r="BT3" s="188">
        <v>44376.0</v>
      </c>
      <c r="BU3" s="188">
        <v>44377.0</v>
      </c>
      <c r="BV3" s="189">
        <v>44378.0</v>
      </c>
      <c r="BW3" s="189">
        <v>44379.0</v>
      </c>
      <c r="BX3" s="189">
        <v>44382.0</v>
      </c>
      <c r="BY3" s="189">
        <v>44383.0</v>
      </c>
      <c r="BZ3" s="189">
        <v>44384.0</v>
      </c>
      <c r="CA3" s="188">
        <v>44385.0</v>
      </c>
      <c r="CB3" s="188">
        <v>44386.0</v>
      </c>
      <c r="CC3" s="188">
        <v>44389.0</v>
      </c>
      <c r="CD3" s="188">
        <v>44390.0</v>
      </c>
      <c r="CE3" s="188">
        <v>44391.0</v>
      </c>
      <c r="CF3" s="189">
        <v>44392.0</v>
      </c>
      <c r="CG3" s="189">
        <v>44393.0</v>
      </c>
      <c r="CH3" s="189">
        <v>44396.0</v>
      </c>
      <c r="CI3" s="189">
        <v>44397.0</v>
      </c>
      <c r="CJ3" s="189">
        <v>44398.0</v>
      </c>
      <c r="CK3" s="188">
        <v>44399.0</v>
      </c>
      <c r="CL3" s="188">
        <v>44400.0</v>
      </c>
      <c r="CM3" s="188">
        <v>44403.0</v>
      </c>
      <c r="CN3" s="188">
        <v>44404.0</v>
      </c>
      <c r="CO3" s="188">
        <v>44405.0</v>
      </c>
      <c r="CP3" s="189">
        <v>44406.0</v>
      </c>
      <c r="CQ3" s="189">
        <v>44407.0</v>
      </c>
    </row>
    <row r="4">
      <c r="A4" s="31" t="s">
        <v>160</v>
      </c>
      <c r="B4" s="191" t="s">
        <v>161</v>
      </c>
      <c r="C4" s="192"/>
      <c r="D4" s="192"/>
      <c r="E4" s="193"/>
      <c r="F4" s="82">
        <v>50.0</v>
      </c>
      <c r="G4" s="82">
        <v>70.0</v>
      </c>
      <c r="H4" s="37">
        <f t="shared" ref="H4:H5" si="2">SUM(C4:G4)*0.05</f>
        <v>6</v>
      </c>
      <c r="I4" s="37">
        <f t="shared" ref="I4:I5" si="3">SUM(F4:G4) * 0.15</f>
        <v>18</v>
      </c>
      <c r="J4" s="37">
        <f t="shared" ref="J4:J5" si="4">SUM(C4:I4) / 20</f>
        <v>7.2</v>
      </c>
      <c r="K4" s="38">
        <f t="shared" ref="K4:L4" si="1">$K$2*C4</f>
        <v>0</v>
      </c>
      <c r="L4" s="38">
        <f t="shared" si="1"/>
        <v>0</v>
      </c>
      <c r="M4" s="38">
        <f t="shared" ref="M4:M5" si="6">E4*$M$2</f>
        <v>0</v>
      </c>
      <c r="N4" s="38">
        <f t="shared" ref="N4:N5" si="7">$N$2*F4</f>
        <v>75000</v>
      </c>
      <c r="O4" s="38">
        <f t="shared" ref="O4:O5" si="8">$O$2*G4</f>
        <v>105000</v>
      </c>
      <c r="P4" s="38">
        <f t="shared" ref="P4:P5" si="9">$P$2*H4</f>
        <v>9000</v>
      </c>
      <c r="Q4" s="38">
        <f t="shared" ref="Q4:Q5" si="10">$Q$2*I4</f>
        <v>13500</v>
      </c>
      <c r="R4" s="38">
        <f t="shared" ref="R4:R5" si="11">$R$2*J4</f>
        <v>7200</v>
      </c>
      <c r="S4" s="57">
        <f t="shared" ref="S4:S5" si="12">SUM(K4:R4)</f>
        <v>209700</v>
      </c>
      <c r="T4" s="99">
        <f t="shared" ref="T4:T5" si="13">IFS(MAX(C4:G4)=C4,C4/$K$3,MAX(C4:G4)=D4,D4/$M$3,MAX(C4:G4)=E4,E4/$M$3,MAX(C4:G4)=F4,F4/$N$3,MAX(C4:G4)=G4,G4/$O$3)/8</f>
        <v>8.75</v>
      </c>
      <c r="U4" s="194" t="s">
        <v>24</v>
      </c>
      <c r="V4" s="69"/>
      <c r="W4" s="195" t="s">
        <v>25</v>
      </c>
      <c r="X4" s="196"/>
      <c r="Y4" s="196"/>
      <c r="Z4" s="196"/>
      <c r="AA4" s="197"/>
      <c r="AB4" s="69"/>
      <c r="AC4" s="198" t="s">
        <v>162</v>
      </c>
      <c r="AW4" s="199"/>
      <c r="AX4" s="200"/>
      <c r="AY4" s="200"/>
      <c r="AZ4" s="200"/>
      <c r="BA4" s="200"/>
      <c r="BB4" s="69"/>
      <c r="BC4" s="69"/>
      <c r="BD4" s="69"/>
      <c r="BE4" s="69"/>
      <c r="BF4" s="69"/>
      <c r="BG4" s="181"/>
      <c r="BH4" s="181"/>
      <c r="BI4" s="181"/>
      <c r="BJ4" s="181"/>
      <c r="BK4" s="181"/>
      <c r="BL4" s="69"/>
      <c r="BM4" s="69"/>
      <c r="BN4" s="69"/>
      <c r="BO4" s="69"/>
      <c r="BP4" s="69"/>
      <c r="BQ4" s="181"/>
      <c r="BR4" s="181"/>
      <c r="BS4" s="181"/>
      <c r="BT4" s="181"/>
      <c r="BU4" s="181"/>
      <c r="BV4" s="69"/>
      <c r="BW4" s="69"/>
      <c r="BX4" s="69"/>
      <c r="BY4" s="69"/>
      <c r="BZ4" s="69"/>
      <c r="CA4" s="181"/>
      <c r="CB4" s="181"/>
      <c r="CC4" s="181"/>
      <c r="CD4" s="181"/>
      <c r="CE4" s="181"/>
      <c r="CF4" s="69"/>
      <c r="CG4" s="69"/>
      <c r="CH4" s="69"/>
      <c r="CI4" s="69"/>
      <c r="CJ4" s="69"/>
      <c r="CK4" s="181"/>
      <c r="CL4" s="181"/>
      <c r="CM4" s="181"/>
      <c r="CN4" s="181"/>
      <c r="CO4" s="181"/>
      <c r="CP4" s="69"/>
      <c r="CQ4" s="69"/>
    </row>
    <row r="5">
      <c r="A5" s="45"/>
      <c r="B5" s="51" t="s">
        <v>34</v>
      </c>
      <c r="C5" s="52"/>
      <c r="D5" s="52"/>
      <c r="E5" s="53"/>
      <c r="F5" s="54">
        <v>20.0</v>
      </c>
      <c r="G5" s="54">
        <v>10.0</v>
      </c>
      <c r="H5" s="55">
        <f t="shared" si="2"/>
        <v>1.5</v>
      </c>
      <c r="I5" s="55">
        <f t="shared" si="3"/>
        <v>4.5</v>
      </c>
      <c r="J5" s="55">
        <f t="shared" si="4"/>
        <v>1.8</v>
      </c>
      <c r="K5" s="56">
        <f t="shared" ref="K5:L5" si="5">$K$2*C5</f>
        <v>0</v>
      </c>
      <c r="L5" s="56">
        <f t="shared" si="5"/>
        <v>0</v>
      </c>
      <c r="M5" s="56">
        <f t="shared" si="6"/>
        <v>0</v>
      </c>
      <c r="N5" s="56">
        <f t="shared" si="7"/>
        <v>30000</v>
      </c>
      <c r="O5" s="56">
        <f t="shared" si="8"/>
        <v>15000</v>
      </c>
      <c r="P5" s="56">
        <f t="shared" si="9"/>
        <v>2250</v>
      </c>
      <c r="Q5" s="56">
        <f t="shared" si="10"/>
        <v>3375</v>
      </c>
      <c r="R5" s="56">
        <f t="shared" si="11"/>
        <v>1800</v>
      </c>
      <c r="S5" s="57">
        <f t="shared" si="12"/>
        <v>52425</v>
      </c>
      <c r="T5" s="99">
        <f t="shared" si="13"/>
        <v>2.5</v>
      </c>
      <c r="W5" s="47" t="s">
        <v>27</v>
      </c>
      <c r="AA5" s="48">
        <v>1.0</v>
      </c>
      <c r="AC5" s="198" t="s">
        <v>163</v>
      </c>
    </row>
    <row r="6">
      <c r="A6" s="45"/>
      <c r="B6" s="51" t="s">
        <v>36</v>
      </c>
      <c r="C6" s="58" t="s">
        <v>37</v>
      </c>
      <c r="D6" s="59"/>
      <c r="E6" s="59"/>
      <c r="F6" s="59"/>
      <c r="G6" s="59"/>
      <c r="H6" s="59"/>
      <c r="I6" s="59"/>
      <c r="J6" s="59"/>
      <c r="K6" s="59"/>
      <c r="L6" s="59"/>
      <c r="M6" s="59"/>
      <c r="N6" s="59"/>
      <c r="O6" s="59"/>
      <c r="P6" s="59"/>
      <c r="Q6" s="59"/>
      <c r="R6" s="59"/>
      <c r="S6" s="60">
        <v>40000.0</v>
      </c>
      <c r="T6" s="61" t="s">
        <v>38</v>
      </c>
      <c r="W6" s="49" t="s">
        <v>29</v>
      </c>
      <c r="AA6" s="50">
        <v>2.0</v>
      </c>
      <c r="AC6" s="201"/>
      <c r="AD6" s="181"/>
      <c r="AE6" s="181"/>
      <c r="AF6" s="181"/>
      <c r="AG6" s="181"/>
      <c r="AH6" s="69"/>
      <c r="AI6" s="69"/>
      <c r="AJ6" s="69"/>
      <c r="AK6" s="69"/>
      <c r="AL6" s="69"/>
      <c r="AM6" s="181"/>
      <c r="AN6" s="181"/>
      <c r="AO6" s="181"/>
      <c r="AP6" s="181"/>
      <c r="AQ6" s="181"/>
      <c r="AR6" s="69"/>
      <c r="AS6" s="69"/>
      <c r="AT6" s="69"/>
      <c r="AU6" s="69"/>
      <c r="AV6" s="69"/>
      <c r="AW6" s="200"/>
      <c r="AX6" s="200"/>
      <c r="AY6" s="200"/>
      <c r="AZ6" s="200"/>
      <c r="BA6" s="200"/>
      <c r="BB6" s="69"/>
      <c r="BC6" s="69"/>
      <c r="BD6" s="69"/>
      <c r="BE6" s="69"/>
      <c r="BF6" s="69"/>
      <c r="BG6" s="181"/>
      <c r="BH6" s="181"/>
      <c r="BI6" s="181"/>
      <c r="BJ6" s="181"/>
      <c r="BK6" s="181"/>
      <c r="BL6" s="69"/>
      <c r="BM6" s="69"/>
      <c r="BN6" s="69"/>
      <c r="BO6" s="69"/>
      <c r="BP6" s="69"/>
      <c r="BQ6" s="181"/>
      <c r="BR6" s="181"/>
      <c r="BS6" s="181"/>
      <c r="BT6" s="181"/>
      <c r="BU6" s="181"/>
      <c r="BV6" s="69"/>
      <c r="BW6" s="69"/>
      <c r="BX6" s="69"/>
      <c r="BY6" s="69"/>
      <c r="BZ6" s="69"/>
      <c r="CA6" s="181"/>
      <c r="CB6" s="181"/>
      <c r="CC6" s="198" t="s">
        <v>164</v>
      </c>
    </row>
    <row r="7">
      <c r="A7" s="45"/>
      <c r="B7" s="51" t="s">
        <v>165</v>
      </c>
      <c r="C7" s="65" t="s">
        <v>37</v>
      </c>
      <c r="D7" s="66"/>
      <c r="E7" s="66"/>
      <c r="F7" s="66"/>
      <c r="G7" s="66"/>
      <c r="H7" s="66"/>
      <c r="I7" s="66"/>
      <c r="J7" s="66"/>
      <c r="K7" s="66"/>
      <c r="L7" s="66"/>
      <c r="M7" s="66"/>
      <c r="N7" s="66"/>
      <c r="O7" s="66"/>
      <c r="P7" s="66"/>
      <c r="Q7" s="66"/>
      <c r="R7" s="66"/>
      <c r="S7" s="67">
        <v>16560.0</v>
      </c>
      <c r="T7" s="61" t="s">
        <v>41</v>
      </c>
      <c r="W7" s="47" t="s">
        <v>31</v>
      </c>
      <c r="AA7" s="48">
        <v>2.0</v>
      </c>
      <c r="AC7" s="198" t="s">
        <v>166</v>
      </c>
      <c r="AD7" s="202"/>
      <c r="AE7" s="181"/>
      <c r="AF7" s="181"/>
      <c r="AG7" s="181"/>
      <c r="AH7" s="69"/>
      <c r="AI7" s="69"/>
      <c r="AJ7" s="69"/>
      <c r="AK7" s="69"/>
      <c r="AL7" s="69"/>
      <c r="AM7" s="181"/>
      <c r="AN7" s="181"/>
      <c r="AO7" s="181"/>
      <c r="AP7" s="181"/>
      <c r="AQ7" s="181"/>
      <c r="AR7" s="69"/>
      <c r="AS7" s="69"/>
      <c r="AT7" s="69"/>
      <c r="AU7" s="69"/>
      <c r="AV7" s="69"/>
      <c r="AW7" s="200"/>
      <c r="AX7" s="200"/>
      <c r="AY7" s="200"/>
      <c r="AZ7" s="200"/>
      <c r="BA7" s="200"/>
      <c r="BB7" s="69"/>
      <c r="BC7" s="69"/>
      <c r="BD7" s="69"/>
      <c r="BE7" s="69"/>
      <c r="BF7" s="69"/>
      <c r="BG7" s="181"/>
      <c r="BH7" s="181"/>
      <c r="BI7" s="181"/>
      <c r="BJ7" s="181"/>
      <c r="BK7" s="181"/>
      <c r="BL7" s="69"/>
      <c r="BM7" s="69"/>
      <c r="BN7" s="69"/>
      <c r="BO7" s="69"/>
      <c r="BP7" s="69"/>
      <c r="BQ7" s="181"/>
      <c r="BR7" s="181"/>
      <c r="BS7" s="181"/>
      <c r="BT7" s="181"/>
      <c r="BU7" s="181"/>
      <c r="BV7" s="69"/>
      <c r="BW7" s="69"/>
      <c r="BX7" s="69"/>
      <c r="BY7" s="69"/>
      <c r="BZ7" s="69"/>
      <c r="CA7" s="181"/>
      <c r="CB7" s="181"/>
      <c r="CC7" s="181"/>
      <c r="CD7" s="181"/>
      <c r="CE7" s="181"/>
      <c r="CF7" s="69"/>
      <c r="CG7" s="69"/>
      <c r="CH7" s="69"/>
      <c r="CI7" s="69"/>
      <c r="CJ7" s="69"/>
      <c r="CK7" s="181"/>
      <c r="CL7" s="181"/>
      <c r="CM7" s="181"/>
      <c r="CN7" s="181"/>
      <c r="CO7" s="203" t="s">
        <v>167</v>
      </c>
      <c r="CP7" s="69"/>
      <c r="CQ7" s="69"/>
    </row>
    <row r="8">
      <c r="A8" s="45"/>
      <c r="B8" s="51" t="s">
        <v>43</v>
      </c>
      <c r="C8" s="71" t="s">
        <v>168</v>
      </c>
      <c r="D8" s="72"/>
      <c r="E8" s="72"/>
      <c r="F8" s="72"/>
      <c r="G8" s="72"/>
      <c r="H8" s="72"/>
      <c r="I8" s="72"/>
      <c r="J8" s="72"/>
      <c r="K8" s="72"/>
      <c r="L8" s="72"/>
      <c r="M8" s="72"/>
      <c r="N8" s="72"/>
      <c r="O8" s="72"/>
      <c r="P8" s="72"/>
      <c r="Q8" s="72"/>
      <c r="R8" s="72"/>
      <c r="S8" s="60">
        <f t="shared" ref="S8:S17" si="15">SUM(K8:R8)</f>
        <v>0</v>
      </c>
      <c r="T8" s="73">
        <f t="shared" ref="T8:T17" si="16">IFS(MAX(C8:G8)=C8,C8/$K$3,MAX(C8:G8)=D8,D8/$M$3,MAX(C8:G8)=E8,E8/$M$3,MAX(C8:G8)=F8,F8/$N$3,MAX(C8:G8)=G8,G8/$O$3)/8</f>
        <v>0</v>
      </c>
      <c r="W8" s="49" t="s">
        <v>33</v>
      </c>
      <c r="AA8" s="50">
        <v>2.0</v>
      </c>
      <c r="AC8" s="198" t="s">
        <v>169</v>
      </c>
      <c r="CG8" s="69"/>
      <c r="CH8" s="69"/>
      <c r="CI8" s="69"/>
      <c r="CJ8" s="69"/>
      <c r="CK8" s="181"/>
      <c r="CL8" s="181"/>
      <c r="CM8" s="181"/>
      <c r="CN8" s="181"/>
      <c r="CP8" s="69"/>
      <c r="CQ8" s="69"/>
    </row>
    <row r="9">
      <c r="A9" s="45"/>
      <c r="B9" s="204" t="str">
        <f>HYPERLINK("https://apptask.ru/c/7/board/76/79", "79 Прямая регистрация")</f>
        <v>79 Прямая регистрация</v>
      </c>
      <c r="C9" s="54">
        <v>3.0</v>
      </c>
      <c r="D9" s="54"/>
      <c r="E9" s="205"/>
      <c r="F9" s="54">
        <v>100.0</v>
      </c>
      <c r="G9" s="54"/>
      <c r="H9" s="55">
        <f t="shared" ref="H9:H17" si="17">SUM(C9:G9)*0.05</f>
        <v>5.15</v>
      </c>
      <c r="I9" s="55">
        <f t="shared" ref="I9:I17" si="18">SUM(F9:G9) * 0.15</f>
        <v>15</v>
      </c>
      <c r="J9" s="55">
        <f t="shared" ref="J9:J17" si="19">SUM(C9:I9) / 20</f>
        <v>6.1575</v>
      </c>
      <c r="K9" s="56">
        <f t="shared" ref="K9:L9" si="14">$K$2*C9</f>
        <v>3600</v>
      </c>
      <c r="L9" s="56">
        <f t="shared" si="14"/>
        <v>0</v>
      </c>
      <c r="M9" s="56">
        <f t="shared" ref="M9:M17" si="21">E9*$M$2</f>
        <v>0</v>
      </c>
      <c r="N9" s="56">
        <f t="shared" ref="N9:N17" si="22">$N$2*F9</f>
        <v>150000</v>
      </c>
      <c r="O9" s="56">
        <f t="shared" ref="O9:O17" si="23">$O$2*G9</f>
        <v>0</v>
      </c>
      <c r="P9" s="56">
        <f t="shared" ref="P9:P17" si="24">$P$2*H9</f>
        <v>7725</v>
      </c>
      <c r="Q9" s="56">
        <f t="shared" ref="Q9:Q17" si="25">$Q$2*I9</f>
        <v>11250</v>
      </c>
      <c r="R9" s="56">
        <f t="shared" ref="R9:R17" si="26">$R$2*J9</f>
        <v>6157.5</v>
      </c>
      <c r="S9" s="57">
        <f t="shared" si="15"/>
        <v>178732.5</v>
      </c>
      <c r="T9" s="99">
        <f t="shared" si="16"/>
        <v>12.5</v>
      </c>
      <c r="W9" s="47" t="s">
        <v>35</v>
      </c>
      <c r="AA9" s="48">
        <v>2.0</v>
      </c>
      <c r="AC9" s="181"/>
      <c r="AD9" s="181"/>
      <c r="AE9" s="181"/>
      <c r="AF9" s="206" t="s">
        <v>170</v>
      </c>
      <c r="AH9" s="69"/>
      <c r="AI9" s="69"/>
      <c r="AJ9" s="69"/>
      <c r="AK9" s="69"/>
      <c r="AL9" s="69"/>
      <c r="AM9" s="181"/>
      <c r="AN9" s="181"/>
      <c r="AO9" s="181"/>
      <c r="AP9" s="181"/>
      <c r="AQ9" s="181"/>
      <c r="AR9" s="207" t="s">
        <v>171</v>
      </c>
      <c r="AS9" s="69"/>
      <c r="AT9" s="69"/>
      <c r="AU9" s="69"/>
      <c r="AV9" s="69"/>
      <c r="AW9" s="200"/>
      <c r="AX9" s="200"/>
      <c r="AY9" s="200"/>
      <c r="AZ9" s="200"/>
      <c r="BA9" s="200"/>
      <c r="BB9" s="69"/>
      <c r="BC9" s="69"/>
      <c r="BD9" s="69"/>
      <c r="BE9" s="69"/>
      <c r="BF9" s="69"/>
      <c r="BG9" s="181"/>
      <c r="BH9" s="208" t="s">
        <v>172</v>
      </c>
      <c r="BI9" s="181"/>
      <c r="BJ9" s="181"/>
      <c r="BK9" s="181"/>
      <c r="BL9" s="69"/>
      <c r="BM9" s="69"/>
      <c r="BN9" s="69"/>
      <c r="BO9" s="69"/>
      <c r="BP9" s="69"/>
      <c r="BQ9" s="181"/>
      <c r="BR9" s="181"/>
      <c r="BS9" s="181"/>
      <c r="BT9" s="181"/>
      <c r="BU9" s="181"/>
      <c r="BV9" s="69"/>
      <c r="BW9" s="69"/>
      <c r="BX9" s="69"/>
      <c r="BY9" s="69"/>
      <c r="BZ9" s="69"/>
      <c r="CA9" s="181"/>
      <c r="CB9" s="181"/>
      <c r="CC9" s="181"/>
      <c r="CD9" s="181"/>
      <c r="CE9" s="181"/>
      <c r="CF9" s="69"/>
      <c r="CG9" s="69"/>
      <c r="CH9" s="69"/>
      <c r="CI9" s="69"/>
      <c r="CJ9" s="69"/>
      <c r="CK9" s="181"/>
      <c r="CL9" s="181"/>
      <c r="CM9" s="181"/>
      <c r="CN9" s="181"/>
      <c r="CP9" s="69"/>
      <c r="CQ9" s="69"/>
    </row>
    <row r="10">
      <c r="A10" s="45"/>
      <c r="B10" s="84" t="s">
        <v>52</v>
      </c>
      <c r="C10" s="54">
        <v>9.0</v>
      </c>
      <c r="D10" s="55"/>
      <c r="E10" s="85"/>
      <c r="F10" s="54">
        <v>13.0</v>
      </c>
      <c r="G10" s="54">
        <v>4.0</v>
      </c>
      <c r="H10" s="55">
        <f t="shared" si="17"/>
        <v>1.3</v>
      </c>
      <c r="I10" s="55">
        <f t="shared" si="18"/>
        <v>2.55</v>
      </c>
      <c r="J10" s="55">
        <f t="shared" si="19"/>
        <v>1.4925</v>
      </c>
      <c r="K10" s="56">
        <f t="shared" ref="K10:L10" si="20">$K$2*C10</f>
        <v>10800</v>
      </c>
      <c r="L10" s="56">
        <f t="shared" si="20"/>
        <v>0</v>
      </c>
      <c r="M10" s="56">
        <f t="shared" si="21"/>
        <v>0</v>
      </c>
      <c r="N10" s="56">
        <f t="shared" si="22"/>
        <v>19500</v>
      </c>
      <c r="O10" s="56">
        <f t="shared" si="23"/>
        <v>6000</v>
      </c>
      <c r="P10" s="56">
        <f t="shared" si="24"/>
        <v>1950</v>
      </c>
      <c r="Q10" s="56">
        <f t="shared" si="25"/>
        <v>1912.5</v>
      </c>
      <c r="R10" s="56">
        <f t="shared" si="26"/>
        <v>1492.5</v>
      </c>
      <c r="S10" s="57">
        <f t="shared" si="15"/>
        <v>41655</v>
      </c>
      <c r="T10" s="99">
        <f t="shared" si="16"/>
        <v>1.625</v>
      </c>
      <c r="W10" s="62" t="s">
        <v>39</v>
      </c>
      <c r="X10" s="63"/>
      <c r="Y10" s="63"/>
      <c r="Z10" s="63"/>
      <c r="AA10" s="64">
        <v>1.0</v>
      </c>
      <c r="AC10" s="181"/>
      <c r="AD10" s="181"/>
      <c r="AE10" s="181"/>
      <c r="AF10" s="181"/>
      <c r="AG10" s="209" t="s">
        <v>173</v>
      </c>
      <c r="AN10" s="181"/>
      <c r="AO10" s="181"/>
      <c r="AP10" s="181"/>
      <c r="AQ10" s="181"/>
      <c r="AS10" s="69"/>
      <c r="AT10" s="69"/>
      <c r="AU10" s="69"/>
      <c r="AV10" s="69"/>
      <c r="AW10" s="200"/>
      <c r="AX10" s="200"/>
      <c r="AY10" s="200"/>
      <c r="AZ10" s="200"/>
      <c r="BA10" s="200"/>
      <c r="BB10" s="69"/>
      <c r="BC10" s="69"/>
      <c r="BD10" s="69"/>
      <c r="BE10" s="69"/>
      <c r="BF10" s="69"/>
      <c r="BG10" s="181"/>
      <c r="BI10" s="181"/>
      <c r="BJ10" s="181"/>
      <c r="BK10" s="181"/>
      <c r="BL10" s="69"/>
      <c r="BM10" s="69"/>
      <c r="BN10" s="69"/>
      <c r="BO10" s="69"/>
      <c r="BP10" s="69"/>
      <c r="BQ10" s="181"/>
      <c r="BR10" s="181"/>
      <c r="BS10" s="181"/>
      <c r="BT10" s="181"/>
      <c r="BU10" s="181"/>
      <c r="BV10" s="69"/>
      <c r="BW10" s="69"/>
      <c r="BX10" s="69"/>
      <c r="BY10" s="69"/>
      <c r="BZ10" s="69"/>
      <c r="CA10" s="181"/>
      <c r="CB10" s="181"/>
      <c r="CC10" s="181"/>
      <c r="CD10" s="181"/>
      <c r="CE10" s="181"/>
      <c r="CF10" s="69"/>
      <c r="CG10" s="69"/>
      <c r="CH10" s="69"/>
      <c r="CI10" s="69"/>
      <c r="CJ10" s="69"/>
      <c r="CK10" s="181"/>
      <c r="CL10" s="181"/>
      <c r="CM10" s="181"/>
      <c r="CN10" s="181"/>
      <c r="CP10" s="69"/>
      <c r="CQ10" s="69"/>
    </row>
    <row r="11">
      <c r="A11" s="45"/>
      <c r="B11" s="84" t="s">
        <v>53</v>
      </c>
      <c r="C11" s="55"/>
      <c r="D11" s="55"/>
      <c r="E11" s="85"/>
      <c r="F11" s="54">
        <v>14.0</v>
      </c>
      <c r="G11" s="54"/>
      <c r="H11" s="55">
        <f t="shared" si="17"/>
        <v>0.7</v>
      </c>
      <c r="I11" s="55">
        <f t="shared" si="18"/>
        <v>2.1</v>
      </c>
      <c r="J11" s="55">
        <f t="shared" si="19"/>
        <v>0.84</v>
      </c>
      <c r="K11" s="56">
        <f t="shared" ref="K11:L11" si="27">$K$2*C11</f>
        <v>0</v>
      </c>
      <c r="L11" s="56">
        <f t="shared" si="27"/>
        <v>0</v>
      </c>
      <c r="M11" s="56">
        <f t="shared" si="21"/>
        <v>0</v>
      </c>
      <c r="N11" s="56">
        <f t="shared" si="22"/>
        <v>21000</v>
      </c>
      <c r="O11" s="56">
        <f t="shared" si="23"/>
        <v>0</v>
      </c>
      <c r="P11" s="56">
        <f t="shared" si="24"/>
        <v>1050</v>
      </c>
      <c r="Q11" s="56">
        <f t="shared" si="25"/>
        <v>1575</v>
      </c>
      <c r="R11" s="56">
        <f t="shared" si="26"/>
        <v>840</v>
      </c>
      <c r="S11" s="57">
        <f t="shared" si="15"/>
        <v>24465</v>
      </c>
      <c r="T11" s="99">
        <f t="shared" si="16"/>
        <v>1.75</v>
      </c>
      <c r="W11" s="68"/>
      <c r="AA11" s="180"/>
      <c r="AC11" s="181"/>
      <c r="AD11" s="181"/>
      <c r="AE11" s="181"/>
      <c r="AF11" s="181"/>
      <c r="AG11" s="181"/>
      <c r="AH11" s="69"/>
      <c r="AI11" s="206" t="s">
        <v>170</v>
      </c>
      <c r="AK11" s="69"/>
      <c r="AL11" s="69"/>
      <c r="AM11" s="181"/>
      <c r="AN11" s="181"/>
      <c r="AO11" s="181"/>
      <c r="AP11" s="181"/>
      <c r="AQ11" s="181"/>
      <c r="AS11" s="69"/>
      <c r="AT11" s="69"/>
      <c r="AU11" s="69"/>
      <c r="AV11" s="69"/>
      <c r="AW11" s="200"/>
      <c r="AX11" s="200"/>
      <c r="AY11" s="200"/>
      <c r="AZ11" s="200"/>
      <c r="BA11" s="200"/>
      <c r="BB11" s="69"/>
      <c r="BC11" s="69"/>
      <c r="BD11" s="69"/>
      <c r="BE11" s="69"/>
      <c r="BF11" s="69"/>
      <c r="BG11" s="181"/>
      <c r="BI11" s="181"/>
      <c r="BJ11" s="181"/>
      <c r="BK11" s="181"/>
      <c r="BL11" s="69"/>
      <c r="BM11" s="69"/>
      <c r="BN11" s="69"/>
      <c r="BO11" s="69"/>
      <c r="BP11" s="69"/>
      <c r="BQ11" s="181"/>
      <c r="BR11" s="181"/>
      <c r="BS11" s="181"/>
      <c r="BT11" s="181"/>
      <c r="BU11" s="181"/>
      <c r="BV11" s="69"/>
      <c r="BW11" s="69"/>
      <c r="BX11" s="69"/>
      <c r="BY11" s="69"/>
      <c r="BZ11" s="69"/>
      <c r="CA11" s="181"/>
      <c r="CB11" s="181"/>
      <c r="CC11" s="181"/>
      <c r="CD11" s="181"/>
      <c r="CE11" s="181"/>
      <c r="CF11" s="69"/>
      <c r="CG11" s="69"/>
      <c r="CH11" s="69"/>
      <c r="CI11" s="69"/>
      <c r="CJ11" s="69"/>
      <c r="CK11" s="181"/>
      <c r="CL11" s="181"/>
      <c r="CM11" s="181"/>
      <c r="CN11" s="181"/>
      <c r="CP11" s="69"/>
      <c r="CQ11" s="69"/>
    </row>
    <row r="12">
      <c r="A12" s="45"/>
      <c r="B12" s="84" t="s">
        <v>54</v>
      </c>
      <c r="C12" s="54">
        <v>5.0</v>
      </c>
      <c r="D12" s="54"/>
      <c r="E12" s="85"/>
      <c r="F12" s="54">
        <v>9.0</v>
      </c>
      <c r="G12" s="55"/>
      <c r="H12" s="55">
        <f t="shared" si="17"/>
        <v>0.7</v>
      </c>
      <c r="I12" s="55">
        <f t="shared" si="18"/>
        <v>1.35</v>
      </c>
      <c r="J12" s="55">
        <f t="shared" si="19"/>
        <v>0.8025</v>
      </c>
      <c r="K12" s="56">
        <f t="shared" ref="K12:L12" si="28">$K$2*C12</f>
        <v>6000</v>
      </c>
      <c r="L12" s="56">
        <f t="shared" si="28"/>
        <v>0</v>
      </c>
      <c r="M12" s="56">
        <f t="shared" si="21"/>
        <v>0</v>
      </c>
      <c r="N12" s="56">
        <f t="shared" si="22"/>
        <v>13500</v>
      </c>
      <c r="O12" s="56">
        <f t="shared" si="23"/>
        <v>0</v>
      </c>
      <c r="P12" s="56">
        <f t="shared" si="24"/>
        <v>1050</v>
      </c>
      <c r="Q12" s="56">
        <f t="shared" si="25"/>
        <v>1012.5</v>
      </c>
      <c r="R12" s="56">
        <f t="shared" si="26"/>
        <v>802.5</v>
      </c>
      <c r="S12" s="57">
        <f t="shared" si="15"/>
        <v>22365</v>
      </c>
      <c r="T12" s="99">
        <f t="shared" si="16"/>
        <v>1.125</v>
      </c>
      <c r="W12" s="210" t="s">
        <v>174</v>
      </c>
      <c r="X12" s="196"/>
      <c r="Y12" s="196"/>
      <c r="Z12" s="196"/>
      <c r="AA12" s="197"/>
      <c r="AC12" s="181"/>
      <c r="AD12" s="181"/>
      <c r="AE12" s="181"/>
      <c r="AF12" s="181"/>
      <c r="AG12" s="181"/>
      <c r="AH12" s="69"/>
      <c r="AI12" s="69"/>
      <c r="AJ12" s="69"/>
      <c r="AK12" s="211" t="s">
        <v>170</v>
      </c>
      <c r="AL12" s="69"/>
      <c r="AM12" s="181"/>
      <c r="AN12" s="181"/>
      <c r="AO12" s="181"/>
      <c r="AP12" s="181"/>
      <c r="AQ12" s="181"/>
      <c r="AS12" s="69"/>
      <c r="AT12" s="69"/>
      <c r="AU12" s="69"/>
      <c r="AV12" s="69"/>
      <c r="AW12" s="200"/>
      <c r="AX12" s="200"/>
      <c r="AY12" s="200"/>
      <c r="AZ12" s="200"/>
      <c r="BA12" s="200"/>
      <c r="BB12" s="69"/>
      <c r="BC12" s="69"/>
      <c r="BD12" s="69"/>
      <c r="BE12" s="69"/>
      <c r="BF12" s="69"/>
      <c r="BG12" s="181"/>
      <c r="BI12" s="181"/>
      <c r="BJ12" s="181"/>
      <c r="BK12" s="181"/>
      <c r="BL12" s="69"/>
      <c r="BM12" s="69"/>
      <c r="BN12" s="69"/>
      <c r="BO12" s="69"/>
      <c r="BP12" s="69"/>
      <c r="BQ12" s="181"/>
      <c r="BR12" s="181"/>
      <c r="BS12" s="181"/>
      <c r="BT12" s="181"/>
      <c r="BU12" s="181"/>
      <c r="BV12" s="69"/>
      <c r="BW12" s="69"/>
      <c r="BX12" s="69"/>
      <c r="BY12" s="69"/>
      <c r="BZ12" s="69"/>
      <c r="CA12" s="181"/>
      <c r="CB12" s="181"/>
      <c r="CC12" s="181"/>
      <c r="CD12" s="181"/>
      <c r="CE12" s="181"/>
      <c r="CF12" s="69"/>
      <c r="CG12" s="69"/>
      <c r="CH12" s="69"/>
      <c r="CI12" s="69"/>
      <c r="CJ12" s="69"/>
      <c r="CK12" s="181"/>
      <c r="CL12" s="181"/>
      <c r="CM12" s="181"/>
      <c r="CN12" s="181"/>
      <c r="CP12" s="69"/>
      <c r="CQ12" s="69"/>
    </row>
    <row r="13">
      <c r="A13" s="45"/>
      <c r="B13" s="84" t="s">
        <v>55</v>
      </c>
      <c r="C13" s="54">
        <v>8.0</v>
      </c>
      <c r="D13" s="55"/>
      <c r="E13" s="85"/>
      <c r="F13" s="54">
        <v>12.0</v>
      </c>
      <c r="G13" s="55"/>
      <c r="H13" s="55">
        <f t="shared" si="17"/>
        <v>1</v>
      </c>
      <c r="I13" s="55">
        <f t="shared" si="18"/>
        <v>1.8</v>
      </c>
      <c r="J13" s="55">
        <f t="shared" si="19"/>
        <v>1.14</v>
      </c>
      <c r="K13" s="56">
        <f t="shared" ref="K13:L13" si="29">$K$2*C13</f>
        <v>9600</v>
      </c>
      <c r="L13" s="56">
        <f t="shared" si="29"/>
        <v>0</v>
      </c>
      <c r="M13" s="56">
        <f t="shared" si="21"/>
        <v>0</v>
      </c>
      <c r="N13" s="56">
        <f t="shared" si="22"/>
        <v>18000</v>
      </c>
      <c r="O13" s="56">
        <f t="shared" si="23"/>
        <v>0</v>
      </c>
      <c r="P13" s="56">
        <f t="shared" si="24"/>
        <v>1500</v>
      </c>
      <c r="Q13" s="56">
        <f t="shared" si="25"/>
        <v>1350</v>
      </c>
      <c r="R13" s="56">
        <f t="shared" si="26"/>
        <v>1140</v>
      </c>
      <c r="S13" s="57">
        <f t="shared" si="15"/>
        <v>31590</v>
      </c>
      <c r="T13" s="99">
        <f t="shared" si="16"/>
        <v>1.5</v>
      </c>
      <c r="W13" s="212" t="s">
        <v>175</v>
      </c>
      <c r="AA13" s="43"/>
      <c r="AC13" s="181"/>
      <c r="AD13" s="181"/>
      <c r="AE13" s="181"/>
      <c r="AF13" s="181"/>
      <c r="AG13" s="181"/>
      <c r="AH13" s="69"/>
      <c r="AI13" s="69"/>
      <c r="AJ13" s="69"/>
      <c r="AK13" s="206" t="s">
        <v>170</v>
      </c>
      <c r="AO13" s="181"/>
      <c r="AP13" s="181"/>
      <c r="AQ13" s="181"/>
      <c r="AS13" s="69"/>
      <c r="AT13" s="69"/>
      <c r="AU13" s="69"/>
      <c r="AV13" s="69"/>
      <c r="AW13" s="200"/>
      <c r="AX13" s="200"/>
      <c r="AY13" s="200"/>
      <c r="AZ13" s="200"/>
      <c r="BA13" s="200"/>
      <c r="BB13" s="69"/>
      <c r="BC13" s="69"/>
      <c r="BD13" s="69"/>
      <c r="BE13" s="69"/>
      <c r="BF13" s="69"/>
      <c r="BG13" s="181"/>
      <c r="BI13" s="181"/>
      <c r="BJ13" s="181"/>
      <c r="BK13" s="181"/>
      <c r="BL13" s="69"/>
      <c r="BM13" s="69"/>
      <c r="BN13" s="69"/>
      <c r="BO13" s="69"/>
      <c r="BP13" s="69"/>
      <c r="BQ13" s="181"/>
      <c r="BR13" s="181"/>
      <c r="BS13" s="181"/>
      <c r="BT13" s="181"/>
      <c r="BU13" s="181"/>
      <c r="BV13" s="69"/>
      <c r="BW13" s="69"/>
      <c r="BX13" s="69"/>
      <c r="BY13" s="69"/>
      <c r="BZ13" s="69"/>
      <c r="CA13" s="181"/>
      <c r="CB13" s="181"/>
      <c r="CC13" s="181"/>
      <c r="CD13" s="181"/>
      <c r="CE13" s="181"/>
      <c r="CF13" s="69"/>
      <c r="CG13" s="69"/>
      <c r="CH13" s="69"/>
      <c r="CI13" s="69"/>
      <c r="CJ13" s="69"/>
      <c r="CK13" s="181"/>
      <c r="CL13" s="181"/>
      <c r="CM13" s="181"/>
      <c r="CN13" s="181"/>
      <c r="CP13" s="69"/>
      <c r="CQ13" s="69"/>
    </row>
    <row r="14">
      <c r="A14" s="45"/>
      <c r="B14" s="84" t="s">
        <v>56</v>
      </c>
      <c r="C14" s="55"/>
      <c r="D14" s="55"/>
      <c r="E14" s="85"/>
      <c r="F14" s="55"/>
      <c r="G14" s="55"/>
      <c r="H14" s="55">
        <f t="shared" si="17"/>
        <v>0</v>
      </c>
      <c r="I14" s="55">
        <f t="shared" si="18"/>
        <v>0</v>
      </c>
      <c r="J14" s="55">
        <f t="shared" si="19"/>
        <v>0</v>
      </c>
      <c r="K14" s="56">
        <f t="shared" ref="K14:L14" si="30">$K$2*C14</f>
        <v>0</v>
      </c>
      <c r="L14" s="56">
        <f t="shared" si="30"/>
        <v>0</v>
      </c>
      <c r="M14" s="56">
        <f t="shared" si="21"/>
        <v>0</v>
      </c>
      <c r="N14" s="56">
        <f t="shared" si="22"/>
        <v>0</v>
      </c>
      <c r="O14" s="56">
        <f t="shared" si="23"/>
        <v>0</v>
      </c>
      <c r="P14" s="56">
        <f t="shared" si="24"/>
        <v>0</v>
      </c>
      <c r="Q14" s="56">
        <f t="shared" si="25"/>
        <v>0</v>
      </c>
      <c r="R14" s="56">
        <f t="shared" si="26"/>
        <v>0</v>
      </c>
      <c r="S14" s="57">
        <f t="shared" si="15"/>
        <v>0</v>
      </c>
      <c r="T14" s="99">
        <f t="shared" si="16"/>
        <v>0</v>
      </c>
      <c r="W14" s="213"/>
      <c r="X14" s="214" t="s">
        <v>176</v>
      </c>
      <c r="AA14" s="215">
        <v>44238.0</v>
      </c>
      <c r="AC14" s="181"/>
      <c r="AD14" s="181"/>
      <c r="AE14" s="181"/>
      <c r="AF14" s="181"/>
      <c r="AG14" s="181"/>
      <c r="AH14" s="69"/>
      <c r="AI14" s="69"/>
      <c r="AJ14" s="69"/>
      <c r="AK14" s="69"/>
      <c r="AL14" s="69"/>
      <c r="AM14" s="206" t="s">
        <v>170</v>
      </c>
      <c r="AQ14" s="181"/>
      <c r="AS14" s="69"/>
      <c r="AT14" s="69"/>
      <c r="AU14" s="69"/>
      <c r="AV14" s="69"/>
      <c r="AW14" s="200"/>
      <c r="AX14" s="200"/>
      <c r="AY14" s="200"/>
      <c r="AZ14" s="200"/>
      <c r="BA14" s="200"/>
      <c r="BB14" s="69"/>
      <c r="BC14" s="69"/>
      <c r="BD14" s="69"/>
      <c r="BE14" s="69"/>
      <c r="BF14" s="69"/>
      <c r="BG14" s="181"/>
      <c r="BI14" s="181"/>
      <c r="BJ14" s="181"/>
      <c r="BK14" s="181"/>
      <c r="BL14" s="69"/>
      <c r="BM14" s="69"/>
      <c r="BN14" s="69"/>
      <c r="BO14" s="69"/>
      <c r="BP14" s="69"/>
      <c r="BQ14" s="181"/>
      <c r="BR14" s="181"/>
      <c r="BS14" s="181"/>
      <c r="BT14" s="181"/>
      <c r="BU14" s="181"/>
      <c r="BV14" s="69"/>
      <c r="BW14" s="69"/>
      <c r="BX14" s="69"/>
      <c r="BY14" s="69"/>
      <c r="BZ14" s="69"/>
      <c r="CA14" s="181"/>
      <c r="CB14" s="181"/>
      <c r="CC14" s="181"/>
      <c r="CD14" s="181"/>
      <c r="CE14" s="181"/>
      <c r="CF14" s="69"/>
      <c r="CG14" s="69"/>
      <c r="CH14" s="69"/>
      <c r="CI14" s="69"/>
      <c r="CJ14" s="69"/>
      <c r="CK14" s="181"/>
      <c r="CL14" s="181"/>
      <c r="CM14" s="181"/>
      <c r="CN14" s="181"/>
      <c r="CP14" s="69"/>
      <c r="CQ14" s="69"/>
    </row>
    <row r="15">
      <c r="A15" s="45"/>
      <c r="B15" s="86" t="s">
        <v>57</v>
      </c>
      <c r="C15" s="54">
        <v>27.0</v>
      </c>
      <c r="D15" s="55"/>
      <c r="E15" s="85"/>
      <c r="F15" s="54">
        <v>9.0</v>
      </c>
      <c r="G15" s="54">
        <v>23.0</v>
      </c>
      <c r="H15" s="55">
        <f t="shared" si="17"/>
        <v>2.95</v>
      </c>
      <c r="I15" s="55">
        <f t="shared" si="18"/>
        <v>4.8</v>
      </c>
      <c r="J15" s="55">
        <f t="shared" si="19"/>
        <v>3.3375</v>
      </c>
      <c r="K15" s="56">
        <f t="shared" ref="K15:L15" si="31">$K$2*C15</f>
        <v>32400</v>
      </c>
      <c r="L15" s="56">
        <f t="shared" si="31"/>
        <v>0</v>
      </c>
      <c r="M15" s="56">
        <f t="shared" si="21"/>
        <v>0</v>
      </c>
      <c r="N15" s="56">
        <f t="shared" si="22"/>
        <v>13500</v>
      </c>
      <c r="O15" s="56">
        <f t="shared" si="23"/>
        <v>34500</v>
      </c>
      <c r="P15" s="56">
        <f t="shared" si="24"/>
        <v>4425</v>
      </c>
      <c r="Q15" s="56">
        <f t="shared" si="25"/>
        <v>3600</v>
      </c>
      <c r="R15" s="56">
        <f t="shared" si="26"/>
        <v>3337.5</v>
      </c>
      <c r="S15" s="57">
        <f t="shared" si="15"/>
        <v>91762.5</v>
      </c>
      <c r="T15" s="99">
        <f t="shared" si="16"/>
        <v>3.375</v>
      </c>
      <c r="W15" s="213"/>
      <c r="X15" s="214" t="s">
        <v>177</v>
      </c>
      <c r="AA15" s="215">
        <v>44247.0</v>
      </c>
      <c r="AC15" s="181"/>
      <c r="AD15" s="181"/>
      <c r="AE15" s="181"/>
      <c r="AF15" s="181"/>
      <c r="AG15" s="181"/>
      <c r="AH15" s="69"/>
      <c r="AI15" s="69"/>
      <c r="AJ15" s="69"/>
      <c r="AK15" s="69"/>
      <c r="AL15" s="69"/>
      <c r="AM15" s="181"/>
      <c r="AN15" s="181"/>
      <c r="AO15" s="181"/>
      <c r="AP15" s="206" t="s">
        <v>170</v>
      </c>
      <c r="AS15" s="69"/>
      <c r="AT15" s="69"/>
      <c r="AU15" s="69"/>
      <c r="AV15" s="69"/>
      <c r="AW15" s="200"/>
      <c r="AX15" s="200"/>
      <c r="AY15" s="200"/>
      <c r="AZ15" s="200"/>
      <c r="BA15" s="200"/>
      <c r="BB15" s="69"/>
      <c r="BC15" s="69"/>
      <c r="BD15" s="69"/>
      <c r="BE15" s="69"/>
      <c r="BF15" s="69"/>
      <c r="BG15" s="181"/>
      <c r="BI15" s="181"/>
      <c r="BJ15" s="181"/>
      <c r="BK15" s="181"/>
      <c r="BL15" s="69"/>
      <c r="BM15" s="69"/>
      <c r="BN15" s="69"/>
      <c r="BO15" s="69"/>
      <c r="BP15" s="69"/>
      <c r="BQ15" s="181"/>
      <c r="BR15" s="181"/>
      <c r="BS15" s="181"/>
      <c r="BT15" s="181"/>
      <c r="BU15" s="181"/>
      <c r="BV15" s="69"/>
      <c r="BW15" s="69"/>
      <c r="BX15" s="69"/>
      <c r="BY15" s="69"/>
      <c r="BZ15" s="69"/>
      <c r="CA15" s="181"/>
      <c r="CB15" s="181"/>
      <c r="CC15" s="181"/>
      <c r="CD15" s="181"/>
      <c r="CE15" s="181"/>
      <c r="CF15" s="69"/>
      <c r="CG15" s="69"/>
      <c r="CH15" s="69"/>
      <c r="CI15" s="69"/>
      <c r="CJ15" s="69"/>
      <c r="CK15" s="181"/>
      <c r="CL15" s="181"/>
      <c r="CM15" s="181"/>
      <c r="CN15" s="181"/>
      <c r="CP15" s="69"/>
      <c r="CQ15" s="69"/>
    </row>
    <row r="16">
      <c r="A16" s="45"/>
      <c r="B16" s="84" t="s">
        <v>58</v>
      </c>
      <c r="C16" s="54">
        <v>3.0</v>
      </c>
      <c r="D16" s="54">
        <v>7.0</v>
      </c>
      <c r="E16" s="85"/>
      <c r="F16" s="54">
        <v>3.0</v>
      </c>
      <c r="G16" s="54">
        <v>12.0</v>
      </c>
      <c r="H16" s="55">
        <f t="shared" si="17"/>
        <v>1.25</v>
      </c>
      <c r="I16" s="55">
        <f t="shared" si="18"/>
        <v>2.25</v>
      </c>
      <c r="J16" s="55">
        <f t="shared" si="19"/>
        <v>1.425</v>
      </c>
      <c r="K16" s="56">
        <f t="shared" ref="K16:L16" si="32">$K$2*C16</f>
        <v>3600</v>
      </c>
      <c r="L16" s="56">
        <f t="shared" si="32"/>
        <v>8400</v>
      </c>
      <c r="M16" s="56">
        <f t="shared" si="21"/>
        <v>0</v>
      </c>
      <c r="N16" s="56">
        <f t="shared" si="22"/>
        <v>4500</v>
      </c>
      <c r="O16" s="56">
        <f t="shared" si="23"/>
        <v>18000</v>
      </c>
      <c r="P16" s="56">
        <f t="shared" si="24"/>
        <v>1875</v>
      </c>
      <c r="Q16" s="56">
        <f t="shared" si="25"/>
        <v>1687.5</v>
      </c>
      <c r="R16" s="56">
        <f t="shared" si="26"/>
        <v>1425</v>
      </c>
      <c r="S16" s="57">
        <f t="shared" si="15"/>
        <v>39487.5</v>
      </c>
      <c r="T16" s="99">
        <f t="shared" si="16"/>
        <v>1.5</v>
      </c>
      <c r="W16" s="213"/>
      <c r="X16" s="214" t="s">
        <v>178</v>
      </c>
      <c r="AA16" s="215">
        <v>44260.0</v>
      </c>
      <c r="AC16" s="181"/>
      <c r="AD16" s="181"/>
      <c r="AE16" s="181"/>
      <c r="AF16" s="181"/>
      <c r="AG16" s="181"/>
      <c r="AH16" s="69"/>
      <c r="AI16" s="69"/>
      <c r="AJ16" s="69"/>
      <c r="AK16" s="69"/>
      <c r="AL16" s="69"/>
      <c r="AM16" s="181"/>
      <c r="AN16" s="181"/>
      <c r="AO16" s="206" t="s">
        <v>170</v>
      </c>
      <c r="AQ16" s="181"/>
      <c r="AS16" s="69"/>
      <c r="AT16" s="69"/>
      <c r="AU16" s="69"/>
      <c r="AV16" s="69"/>
      <c r="AW16" s="200"/>
      <c r="AX16" s="200"/>
      <c r="AY16" s="200"/>
      <c r="AZ16" s="200"/>
      <c r="BA16" s="200"/>
      <c r="BB16" s="69"/>
      <c r="BC16" s="69"/>
      <c r="BD16" s="69"/>
      <c r="BE16" s="69"/>
      <c r="BF16" s="69"/>
      <c r="BG16" s="181"/>
      <c r="BI16" s="181"/>
      <c r="BJ16" s="181"/>
      <c r="BK16" s="181"/>
      <c r="BL16" s="69"/>
      <c r="BM16" s="69"/>
      <c r="BN16" s="69"/>
      <c r="BO16" s="69"/>
      <c r="BP16" s="69"/>
      <c r="BQ16" s="181"/>
      <c r="BR16" s="181"/>
      <c r="BS16" s="181"/>
      <c r="BT16" s="181"/>
      <c r="BU16" s="181"/>
      <c r="BV16" s="69"/>
      <c r="BW16" s="69"/>
      <c r="BX16" s="69"/>
      <c r="BY16" s="69"/>
      <c r="BZ16" s="69"/>
      <c r="CA16" s="181"/>
      <c r="CB16" s="181"/>
      <c r="CC16" s="181"/>
      <c r="CD16" s="181"/>
      <c r="CE16" s="181"/>
      <c r="CF16" s="69"/>
      <c r="CG16" s="69"/>
      <c r="CH16" s="69"/>
      <c r="CI16" s="69"/>
      <c r="CJ16" s="69"/>
      <c r="CK16" s="181"/>
      <c r="CL16" s="181"/>
      <c r="CM16" s="181"/>
      <c r="CN16" s="181"/>
      <c r="CP16" s="69"/>
      <c r="CQ16" s="69"/>
    </row>
    <row r="17">
      <c r="A17" s="45"/>
      <c r="B17" s="87" t="s">
        <v>59</v>
      </c>
      <c r="C17" s="88">
        <v>6.0</v>
      </c>
      <c r="D17" s="89"/>
      <c r="E17" s="90"/>
      <c r="F17" s="88">
        <v>7.0</v>
      </c>
      <c r="G17" s="89"/>
      <c r="H17" s="89">
        <f t="shared" si="17"/>
        <v>0.65</v>
      </c>
      <c r="I17" s="89">
        <f t="shared" si="18"/>
        <v>1.05</v>
      </c>
      <c r="J17" s="89">
        <f t="shared" si="19"/>
        <v>0.735</v>
      </c>
      <c r="K17" s="91">
        <f t="shared" ref="K17:L17" si="33">$K$2*C17</f>
        <v>7200</v>
      </c>
      <c r="L17" s="56">
        <f t="shared" si="33"/>
        <v>0</v>
      </c>
      <c r="M17" s="91">
        <f t="shared" si="21"/>
        <v>0</v>
      </c>
      <c r="N17" s="91">
        <f t="shared" si="22"/>
        <v>10500</v>
      </c>
      <c r="O17" s="91">
        <f t="shared" si="23"/>
        <v>0</v>
      </c>
      <c r="P17" s="91">
        <f t="shared" si="24"/>
        <v>975</v>
      </c>
      <c r="Q17" s="91">
        <f t="shared" si="25"/>
        <v>787.5</v>
      </c>
      <c r="R17" s="91">
        <f t="shared" si="26"/>
        <v>735</v>
      </c>
      <c r="S17" s="92">
        <f t="shared" si="15"/>
        <v>20197.5</v>
      </c>
      <c r="T17" s="99">
        <f t="shared" si="16"/>
        <v>0.875</v>
      </c>
      <c r="W17" s="216" t="s">
        <v>179</v>
      </c>
      <c r="AA17" s="43"/>
      <c r="AC17" s="181"/>
      <c r="AD17" s="181"/>
      <c r="AE17" s="181"/>
      <c r="AF17" s="181"/>
      <c r="AG17" s="181"/>
      <c r="AH17" s="69"/>
      <c r="AI17" s="69"/>
      <c r="AJ17" s="69"/>
      <c r="AK17" s="69"/>
      <c r="AL17" s="69"/>
      <c r="AM17" s="181"/>
      <c r="AN17" s="181"/>
      <c r="AO17" s="181"/>
      <c r="AP17" s="181"/>
      <c r="AQ17" s="181"/>
      <c r="AS17" s="69"/>
      <c r="AT17" s="69"/>
      <c r="AU17" s="69"/>
      <c r="AV17" s="69"/>
      <c r="AW17" s="200"/>
      <c r="AX17" s="200"/>
      <c r="AY17" s="200"/>
      <c r="AZ17" s="200"/>
      <c r="BA17" s="200"/>
      <c r="BB17" s="69"/>
      <c r="BC17" s="69"/>
      <c r="BD17" s="69"/>
      <c r="BE17" s="69"/>
      <c r="BF17" s="69"/>
      <c r="BG17" s="181"/>
      <c r="BI17" s="181"/>
      <c r="BJ17" s="181"/>
      <c r="BK17" s="181"/>
      <c r="BL17" s="69"/>
      <c r="BM17" s="69"/>
      <c r="BN17" s="69"/>
      <c r="BO17" s="69"/>
      <c r="BP17" s="69"/>
      <c r="BQ17" s="181"/>
      <c r="BR17" s="181"/>
      <c r="BS17" s="181"/>
      <c r="BT17" s="181"/>
      <c r="BU17" s="181"/>
      <c r="BV17" s="69"/>
      <c r="BW17" s="69"/>
      <c r="BX17" s="69"/>
      <c r="BY17" s="69"/>
      <c r="BZ17" s="69"/>
      <c r="CA17" s="181"/>
      <c r="CB17" s="181"/>
      <c r="CC17" s="181"/>
      <c r="CD17" s="181"/>
      <c r="CE17" s="181"/>
      <c r="CF17" s="69"/>
      <c r="CG17" s="69"/>
      <c r="CH17" s="69"/>
      <c r="CI17" s="69"/>
      <c r="CJ17" s="69"/>
      <c r="CK17" s="181"/>
      <c r="CL17" s="181"/>
      <c r="CM17" s="181"/>
      <c r="CN17" s="181"/>
      <c r="CP17" s="69"/>
      <c r="CQ17" s="69"/>
    </row>
    <row r="18">
      <c r="A18" s="93"/>
      <c r="B18" s="94"/>
      <c r="C18" s="95">
        <f t="shared" ref="C18:T18" si="34">SUM(C5:C17)</f>
        <v>61</v>
      </c>
      <c r="D18" s="95">
        <f t="shared" si="34"/>
        <v>7</v>
      </c>
      <c r="E18" s="95">
        <f t="shared" si="34"/>
        <v>0</v>
      </c>
      <c r="F18" s="95">
        <f t="shared" si="34"/>
        <v>187</v>
      </c>
      <c r="G18" s="95">
        <f t="shared" si="34"/>
        <v>49</v>
      </c>
      <c r="H18" s="95">
        <f t="shared" si="34"/>
        <v>15.2</v>
      </c>
      <c r="I18" s="95">
        <f t="shared" si="34"/>
        <v>35.4</v>
      </c>
      <c r="J18" s="95">
        <f t="shared" si="34"/>
        <v>17.73</v>
      </c>
      <c r="K18" s="96">
        <f t="shared" si="34"/>
        <v>73200</v>
      </c>
      <c r="L18" s="96">
        <f t="shared" si="34"/>
        <v>8400</v>
      </c>
      <c r="M18" s="96">
        <f t="shared" si="34"/>
        <v>0</v>
      </c>
      <c r="N18" s="96">
        <f t="shared" si="34"/>
        <v>280500</v>
      </c>
      <c r="O18" s="96">
        <f t="shared" si="34"/>
        <v>73500</v>
      </c>
      <c r="P18" s="96">
        <f t="shared" si="34"/>
        <v>22800</v>
      </c>
      <c r="Q18" s="96">
        <f t="shared" si="34"/>
        <v>26550</v>
      </c>
      <c r="R18" s="96">
        <f t="shared" si="34"/>
        <v>17730</v>
      </c>
      <c r="S18" s="96">
        <f t="shared" si="34"/>
        <v>559240</v>
      </c>
      <c r="T18" s="97">
        <f t="shared" si="34"/>
        <v>26.75</v>
      </c>
      <c r="W18" s="217"/>
      <c r="X18" s="218" t="s">
        <v>180</v>
      </c>
      <c r="Z18" s="219" t="s">
        <v>181</v>
      </c>
      <c r="AA18" s="220" t="s">
        <v>182</v>
      </c>
      <c r="AC18" s="221"/>
      <c r="AS18" s="222" t="s">
        <v>170</v>
      </c>
      <c r="AU18" s="69"/>
      <c r="AV18" s="69"/>
      <c r="AW18" s="200"/>
      <c r="AX18" s="200"/>
      <c r="AY18" s="200"/>
      <c r="AZ18" s="200"/>
      <c r="BA18" s="200"/>
      <c r="BB18" s="69"/>
      <c r="BC18" s="69"/>
      <c r="BD18" s="69"/>
      <c r="BE18" s="69"/>
      <c r="BF18" s="69"/>
      <c r="BG18" s="181"/>
      <c r="BI18" s="181"/>
      <c r="BJ18" s="181"/>
      <c r="BK18" s="181"/>
      <c r="BL18" s="69"/>
      <c r="BM18" s="69"/>
      <c r="BN18" s="69"/>
      <c r="BO18" s="69"/>
      <c r="BP18" s="69"/>
      <c r="BQ18" s="181"/>
      <c r="BR18" s="181"/>
      <c r="BS18" s="181"/>
      <c r="BT18" s="181"/>
      <c r="BU18" s="181"/>
      <c r="BV18" s="69"/>
      <c r="BW18" s="69"/>
      <c r="BX18" s="69"/>
      <c r="BY18" s="69"/>
      <c r="BZ18" s="69"/>
      <c r="CA18" s="181"/>
      <c r="CB18" s="181"/>
      <c r="CC18" s="181"/>
      <c r="CD18" s="181"/>
      <c r="CE18" s="181"/>
      <c r="CF18" s="69"/>
      <c r="CG18" s="69"/>
      <c r="CH18" s="69"/>
      <c r="CI18" s="69"/>
      <c r="CJ18" s="69"/>
      <c r="CK18" s="181"/>
      <c r="CL18" s="181"/>
      <c r="CM18" s="181"/>
      <c r="CN18" s="181"/>
      <c r="CP18" s="69"/>
      <c r="CQ18" s="69"/>
    </row>
    <row r="19">
      <c r="A19" s="31" t="s">
        <v>183</v>
      </c>
      <c r="B19" s="98" t="s">
        <v>61</v>
      </c>
      <c r="C19" s="82">
        <v>12.0</v>
      </c>
      <c r="D19" s="37"/>
      <c r="E19" s="223"/>
      <c r="F19" s="82">
        <v>25.0</v>
      </c>
      <c r="G19" s="82">
        <v>8.0</v>
      </c>
      <c r="H19" s="37">
        <f t="shared" ref="H19:H27" si="36">SUM(C19:G19)*0.05</f>
        <v>2.25</v>
      </c>
      <c r="I19" s="37">
        <f t="shared" ref="I19:I27" si="37">SUM(F19:G19) * 0.15</f>
        <v>4.95</v>
      </c>
      <c r="J19" s="37">
        <f t="shared" ref="J19:J27" si="38">SUM(C19:I19) / 20</f>
        <v>2.61</v>
      </c>
      <c r="K19" s="38">
        <f t="shared" ref="K19:L19" si="35">$K$2*C19</f>
        <v>14400</v>
      </c>
      <c r="L19" s="38">
        <f t="shared" si="35"/>
        <v>0</v>
      </c>
      <c r="M19" s="38">
        <f t="shared" ref="M19:M27" si="40">E19*$M$2</f>
        <v>0</v>
      </c>
      <c r="N19" s="38">
        <f t="shared" ref="N19:N27" si="41">$N$2*F19</f>
        <v>37500</v>
      </c>
      <c r="O19" s="38">
        <f t="shared" ref="O19:O27" si="42">$O$2*G19</f>
        <v>12000</v>
      </c>
      <c r="P19" s="38">
        <f t="shared" ref="P19:P27" si="43">$P$2*H19</f>
        <v>3375</v>
      </c>
      <c r="Q19" s="38">
        <f t="shared" ref="Q19:Q27" si="44">$Q$2*I19</f>
        <v>3712.5</v>
      </c>
      <c r="R19" s="38">
        <f t="shared" ref="R19:R27" si="45">$R$2*J19</f>
        <v>2610</v>
      </c>
      <c r="S19" s="39">
        <f t="shared" ref="S19:S27" si="46">SUM(K19:R19)</f>
        <v>73597.5</v>
      </c>
      <c r="T19" s="99">
        <f t="shared" ref="T19:T27" si="47">IFS(MAX(C19:G19)=C19,C19/$K$3,MAX(C19:G19)=D19,D19/$M$3,MAX(C19:G19)=E19,E19/$M$3,MAX(C19:G19)=F19,F19/$N$3,MAX(C19:G19)=G19,G19/$O$3)/8</f>
        <v>3.125</v>
      </c>
      <c r="U19" s="100" t="s">
        <v>62</v>
      </c>
      <c r="W19" s="217"/>
      <c r="X19" s="218" t="s">
        <v>184</v>
      </c>
      <c r="Z19" s="224">
        <v>150.0</v>
      </c>
      <c r="AA19" s="225">
        <f>K2*Z19</f>
        <v>180000</v>
      </c>
      <c r="AC19" s="200"/>
      <c r="AD19" s="200"/>
      <c r="AE19" s="200"/>
      <c r="AF19" s="200"/>
      <c r="AG19" s="200"/>
      <c r="AH19" s="69"/>
      <c r="AI19" s="69"/>
      <c r="AJ19" s="69"/>
      <c r="AK19" s="69"/>
      <c r="AL19" s="69"/>
      <c r="AM19" s="200"/>
      <c r="AN19" s="200"/>
      <c r="AO19" s="200"/>
      <c r="AP19" s="200"/>
      <c r="AQ19" s="200"/>
      <c r="AR19" s="69"/>
      <c r="AS19" s="222" t="s">
        <v>170</v>
      </c>
      <c r="AW19" s="200"/>
      <c r="AX19" s="200"/>
      <c r="AY19" s="200"/>
      <c r="AZ19" s="200"/>
      <c r="BA19" s="200"/>
      <c r="BB19" s="69"/>
      <c r="BC19" s="69"/>
      <c r="BD19" s="69"/>
      <c r="BE19" s="69"/>
      <c r="BF19" s="69"/>
      <c r="BG19" s="181"/>
      <c r="BI19" s="181"/>
      <c r="BJ19" s="181"/>
      <c r="BK19" s="181"/>
      <c r="BL19" s="69"/>
      <c r="BM19" s="69"/>
      <c r="BN19" s="69"/>
      <c r="BO19" s="69"/>
      <c r="BP19" s="69"/>
      <c r="BQ19" s="181"/>
      <c r="BR19" s="181"/>
      <c r="BS19" s="181"/>
      <c r="BT19" s="181"/>
      <c r="BU19" s="181"/>
      <c r="BV19" s="69"/>
      <c r="BW19" s="69"/>
      <c r="BX19" s="69"/>
      <c r="BY19" s="69"/>
      <c r="BZ19" s="69"/>
      <c r="CA19" s="181"/>
      <c r="CB19" s="181"/>
      <c r="CC19" s="181"/>
      <c r="CD19" s="181"/>
      <c r="CE19" s="181"/>
      <c r="CF19" s="69"/>
      <c r="CG19" s="69"/>
      <c r="CH19" s="69"/>
      <c r="CI19" s="69"/>
      <c r="CJ19" s="69"/>
      <c r="CK19" s="181"/>
      <c r="CL19" s="181"/>
      <c r="CM19" s="181"/>
      <c r="CN19" s="181"/>
      <c r="CP19" s="69"/>
      <c r="CQ19" s="69"/>
    </row>
    <row r="20">
      <c r="A20" s="45"/>
      <c r="B20" s="101" t="s">
        <v>63</v>
      </c>
      <c r="C20" s="55"/>
      <c r="D20" s="55"/>
      <c r="E20" s="85"/>
      <c r="F20" s="54">
        <v>12.0</v>
      </c>
      <c r="G20" s="54">
        <v>22.0</v>
      </c>
      <c r="H20" s="55">
        <f t="shared" si="36"/>
        <v>1.7</v>
      </c>
      <c r="I20" s="55">
        <f t="shared" si="37"/>
        <v>5.1</v>
      </c>
      <c r="J20" s="55">
        <f t="shared" si="38"/>
        <v>2.04</v>
      </c>
      <c r="K20" s="56">
        <f t="shared" ref="K20:L20" si="39">$K$2*C20</f>
        <v>0</v>
      </c>
      <c r="L20" s="38">
        <f t="shared" si="39"/>
        <v>0</v>
      </c>
      <c r="M20" s="56">
        <f t="shared" si="40"/>
        <v>0</v>
      </c>
      <c r="N20" s="56">
        <f t="shared" si="41"/>
        <v>18000</v>
      </c>
      <c r="O20" s="56">
        <f t="shared" si="42"/>
        <v>33000</v>
      </c>
      <c r="P20" s="56">
        <f t="shared" si="43"/>
        <v>2550</v>
      </c>
      <c r="Q20" s="56">
        <f t="shared" si="44"/>
        <v>3825</v>
      </c>
      <c r="R20" s="56">
        <f t="shared" si="45"/>
        <v>2040</v>
      </c>
      <c r="S20" s="57">
        <f t="shared" si="46"/>
        <v>59415</v>
      </c>
      <c r="T20" s="99">
        <f t="shared" si="47"/>
        <v>2.75</v>
      </c>
      <c r="W20" s="217"/>
      <c r="X20" s="218" t="s">
        <v>185</v>
      </c>
      <c r="Z20" s="224">
        <v>140.0</v>
      </c>
      <c r="AA20" s="225">
        <f>L2*Z20</f>
        <v>168000</v>
      </c>
      <c r="AC20" s="200"/>
      <c r="AD20" s="200"/>
      <c r="AE20" s="200"/>
      <c r="AF20" s="200"/>
      <c r="AG20" s="200"/>
      <c r="AH20" s="69"/>
      <c r="AI20" s="69"/>
      <c r="AJ20" s="69"/>
      <c r="AK20" s="69"/>
      <c r="AL20" s="69"/>
      <c r="AM20" s="200"/>
      <c r="AN20" s="200"/>
      <c r="AO20" s="200"/>
      <c r="AP20" s="200"/>
      <c r="AQ20" s="200"/>
      <c r="AR20" s="69"/>
      <c r="AS20" s="69"/>
      <c r="AT20" s="69"/>
      <c r="AU20" s="222" t="s">
        <v>170</v>
      </c>
      <c r="AW20" s="200"/>
      <c r="AX20" s="200"/>
      <c r="AY20" s="200"/>
      <c r="AZ20" s="200"/>
      <c r="BA20" s="200"/>
      <c r="BB20" s="69"/>
      <c r="BC20" s="69"/>
      <c r="BD20" s="69"/>
      <c r="BE20" s="69"/>
      <c r="BF20" s="69"/>
      <c r="BG20" s="181"/>
      <c r="BI20" s="181"/>
      <c r="BJ20" s="181"/>
      <c r="BK20" s="181"/>
      <c r="BL20" s="69"/>
      <c r="BM20" s="69"/>
      <c r="BN20" s="69"/>
      <c r="BO20" s="69"/>
      <c r="BP20" s="69"/>
      <c r="BQ20" s="181"/>
      <c r="BR20" s="181"/>
      <c r="BS20" s="181"/>
      <c r="BT20" s="181"/>
      <c r="BU20" s="181"/>
      <c r="BV20" s="69"/>
      <c r="BW20" s="69"/>
      <c r="BX20" s="69"/>
      <c r="BY20" s="69"/>
      <c r="BZ20" s="69"/>
      <c r="CA20" s="181"/>
      <c r="CB20" s="181"/>
      <c r="CC20" s="181"/>
      <c r="CD20" s="181"/>
      <c r="CE20" s="181"/>
      <c r="CF20" s="69"/>
      <c r="CG20" s="69"/>
      <c r="CH20" s="69"/>
      <c r="CI20" s="69"/>
      <c r="CJ20" s="69"/>
      <c r="CK20" s="181"/>
      <c r="CL20" s="181"/>
      <c r="CM20" s="181"/>
      <c r="CN20" s="181"/>
      <c r="CP20" s="69"/>
      <c r="CQ20" s="69"/>
    </row>
    <row r="21">
      <c r="A21" s="45"/>
      <c r="B21" s="84" t="s">
        <v>64</v>
      </c>
      <c r="C21" s="54">
        <v>7.0</v>
      </c>
      <c r="D21" s="55"/>
      <c r="E21" s="85"/>
      <c r="F21" s="54">
        <v>5.0</v>
      </c>
      <c r="G21" s="54">
        <v>9.0</v>
      </c>
      <c r="H21" s="55">
        <f t="shared" si="36"/>
        <v>1.05</v>
      </c>
      <c r="I21" s="55">
        <f t="shared" si="37"/>
        <v>2.1</v>
      </c>
      <c r="J21" s="55">
        <f t="shared" si="38"/>
        <v>1.2075</v>
      </c>
      <c r="K21" s="56">
        <f t="shared" ref="K21:L21" si="48">$K$2*C21</f>
        <v>8400</v>
      </c>
      <c r="L21" s="38">
        <f t="shared" si="48"/>
        <v>0</v>
      </c>
      <c r="M21" s="56">
        <f t="shared" si="40"/>
        <v>0</v>
      </c>
      <c r="N21" s="56">
        <f t="shared" si="41"/>
        <v>7500</v>
      </c>
      <c r="O21" s="56">
        <f t="shared" si="42"/>
        <v>13500</v>
      </c>
      <c r="P21" s="56">
        <f t="shared" si="43"/>
        <v>1575</v>
      </c>
      <c r="Q21" s="56">
        <f t="shared" si="44"/>
        <v>1575</v>
      </c>
      <c r="R21" s="56">
        <f t="shared" si="45"/>
        <v>1207.5</v>
      </c>
      <c r="S21" s="57">
        <f t="shared" si="46"/>
        <v>33757.5</v>
      </c>
      <c r="T21" s="99">
        <f t="shared" si="47"/>
        <v>1.125</v>
      </c>
      <c r="W21" s="217"/>
      <c r="X21" s="218" t="s">
        <v>186</v>
      </c>
      <c r="Z21" s="224">
        <v>12.0</v>
      </c>
      <c r="AA21" s="225">
        <f>L2*Z21</f>
        <v>14400</v>
      </c>
      <c r="AC21" s="200"/>
      <c r="AD21" s="200"/>
      <c r="AE21" s="200"/>
      <c r="AF21" s="200"/>
      <c r="AG21" s="200"/>
      <c r="AH21" s="69"/>
      <c r="AI21" s="69"/>
      <c r="AJ21" s="69"/>
      <c r="AK21" s="69"/>
      <c r="AL21" s="69"/>
      <c r="AM21" s="200"/>
      <c r="AN21" s="200"/>
      <c r="AO21" s="200"/>
      <c r="AP21" s="200"/>
      <c r="AQ21" s="200"/>
      <c r="AR21" s="69"/>
      <c r="AS21" s="69"/>
      <c r="AT21" s="69"/>
      <c r="AU21" s="69"/>
      <c r="AV21" s="69"/>
      <c r="AW21" s="222" t="s">
        <v>170</v>
      </c>
      <c r="BA21" s="200"/>
      <c r="BB21" s="69"/>
      <c r="BC21" s="69"/>
      <c r="BD21" s="69"/>
      <c r="BE21" s="69"/>
      <c r="BF21" s="69"/>
      <c r="BG21" s="181"/>
      <c r="BI21" s="181"/>
      <c r="BJ21" s="181"/>
      <c r="BK21" s="181"/>
      <c r="BL21" s="69"/>
      <c r="BM21" s="69"/>
      <c r="BN21" s="69"/>
      <c r="BO21" s="69"/>
      <c r="BP21" s="69"/>
      <c r="BQ21" s="181"/>
      <c r="BR21" s="181"/>
      <c r="BS21" s="181"/>
      <c r="BT21" s="181"/>
      <c r="BU21" s="181"/>
      <c r="BV21" s="69"/>
      <c r="BW21" s="69"/>
      <c r="BX21" s="69"/>
      <c r="BY21" s="69"/>
      <c r="BZ21" s="69"/>
      <c r="CA21" s="181"/>
      <c r="CB21" s="181"/>
      <c r="CC21" s="181"/>
      <c r="CD21" s="181"/>
      <c r="CE21" s="181"/>
      <c r="CF21" s="69"/>
      <c r="CG21" s="69"/>
      <c r="CH21" s="69"/>
      <c r="CI21" s="69"/>
      <c r="CJ21" s="69"/>
      <c r="CK21" s="181"/>
      <c r="CL21" s="181"/>
      <c r="CM21" s="181"/>
      <c r="CN21" s="181"/>
      <c r="CP21" s="69"/>
      <c r="CQ21" s="69"/>
    </row>
    <row r="22">
      <c r="A22" s="45"/>
      <c r="B22" s="84" t="s">
        <v>65</v>
      </c>
      <c r="C22" s="54">
        <v>12.0</v>
      </c>
      <c r="D22" s="55"/>
      <c r="E22" s="85"/>
      <c r="F22" s="54">
        <v>14.0</v>
      </c>
      <c r="G22" s="54">
        <v>21.0</v>
      </c>
      <c r="H22" s="55">
        <f t="shared" si="36"/>
        <v>2.35</v>
      </c>
      <c r="I22" s="55">
        <f t="shared" si="37"/>
        <v>5.25</v>
      </c>
      <c r="J22" s="55">
        <f t="shared" si="38"/>
        <v>2.73</v>
      </c>
      <c r="K22" s="56">
        <f t="shared" ref="K22:L22" si="49">$K$2*C22</f>
        <v>14400</v>
      </c>
      <c r="L22" s="38">
        <f t="shared" si="49"/>
        <v>0</v>
      </c>
      <c r="M22" s="56">
        <f t="shared" si="40"/>
        <v>0</v>
      </c>
      <c r="N22" s="56">
        <f t="shared" si="41"/>
        <v>21000</v>
      </c>
      <c r="O22" s="56">
        <f t="shared" si="42"/>
        <v>31500</v>
      </c>
      <c r="P22" s="56">
        <f t="shared" si="43"/>
        <v>3525</v>
      </c>
      <c r="Q22" s="56">
        <f t="shared" si="44"/>
        <v>3937.5</v>
      </c>
      <c r="R22" s="56">
        <f t="shared" si="45"/>
        <v>2730</v>
      </c>
      <c r="S22" s="57">
        <f t="shared" si="46"/>
        <v>77092.5</v>
      </c>
      <c r="T22" s="99">
        <f t="shared" si="47"/>
        <v>2.625</v>
      </c>
      <c r="W22" s="226" t="s">
        <v>187</v>
      </c>
      <c r="X22" s="63"/>
      <c r="Y22" s="63"/>
      <c r="Z22" s="63"/>
      <c r="AA22" s="227">
        <f>SUM(AA19:AA21)</f>
        <v>362400</v>
      </c>
      <c r="AC22" s="200"/>
      <c r="AD22" s="200"/>
      <c r="AE22" s="200"/>
      <c r="AF22" s="200"/>
      <c r="AG22" s="200"/>
      <c r="AH22" s="69"/>
      <c r="AI22" s="69"/>
      <c r="AJ22" s="69"/>
      <c r="AK22" s="69"/>
      <c r="AL22" s="69"/>
      <c r="AM22" s="200"/>
      <c r="AN22" s="200"/>
      <c r="AO22" s="200"/>
      <c r="AP22" s="200"/>
      <c r="AQ22" s="200"/>
      <c r="AR22" s="69"/>
      <c r="AS22" s="69"/>
      <c r="AT22" s="69"/>
      <c r="AU22" s="69"/>
      <c r="AV22" s="69"/>
      <c r="AW22" s="200"/>
      <c r="AX22" s="200"/>
      <c r="AY22" s="222" t="s">
        <v>170</v>
      </c>
      <c r="BC22" s="69"/>
      <c r="BD22" s="69"/>
      <c r="BE22" s="69"/>
      <c r="BF22" s="69"/>
      <c r="BG22" s="181"/>
      <c r="BI22" s="181"/>
      <c r="BJ22" s="181"/>
      <c r="BK22" s="181"/>
      <c r="BL22" s="69"/>
      <c r="BM22" s="69"/>
      <c r="BN22" s="69"/>
      <c r="BO22" s="69"/>
      <c r="BP22" s="69"/>
      <c r="BQ22" s="181"/>
      <c r="BR22" s="181"/>
      <c r="BS22" s="181"/>
      <c r="BT22" s="181"/>
      <c r="BU22" s="181"/>
      <c r="BV22" s="69"/>
      <c r="BW22" s="69"/>
      <c r="BX22" s="69"/>
      <c r="BY22" s="69"/>
      <c r="BZ22" s="69"/>
      <c r="CA22" s="181"/>
      <c r="CB22" s="181"/>
      <c r="CC22" s="181"/>
      <c r="CD22" s="181"/>
      <c r="CE22" s="181"/>
      <c r="CF22" s="69"/>
      <c r="CG22" s="69"/>
      <c r="CH22" s="69"/>
      <c r="CI22" s="69"/>
      <c r="CJ22" s="69"/>
      <c r="CK22" s="181"/>
      <c r="CL22" s="181"/>
      <c r="CM22" s="181"/>
      <c r="CN22" s="181"/>
      <c r="CP22" s="69"/>
      <c r="CQ22" s="69"/>
    </row>
    <row r="23">
      <c r="A23" s="45"/>
      <c r="B23" s="102" t="s">
        <v>66</v>
      </c>
      <c r="C23" s="54">
        <v>18.0</v>
      </c>
      <c r="D23" s="55"/>
      <c r="E23" s="85"/>
      <c r="F23" s="54">
        <v>25.0</v>
      </c>
      <c r="G23" s="54">
        <v>22.0</v>
      </c>
      <c r="H23" s="55">
        <f t="shared" si="36"/>
        <v>3.25</v>
      </c>
      <c r="I23" s="55">
        <f t="shared" si="37"/>
        <v>7.05</v>
      </c>
      <c r="J23" s="55">
        <f t="shared" si="38"/>
        <v>3.765</v>
      </c>
      <c r="K23" s="56">
        <f t="shared" ref="K23:L23" si="50">$K$2*C23</f>
        <v>21600</v>
      </c>
      <c r="L23" s="38">
        <f t="shared" si="50"/>
        <v>0</v>
      </c>
      <c r="M23" s="56">
        <f t="shared" si="40"/>
        <v>0</v>
      </c>
      <c r="N23" s="56">
        <f t="shared" si="41"/>
        <v>37500</v>
      </c>
      <c r="O23" s="56">
        <f t="shared" si="42"/>
        <v>33000</v>
      </c>
      <c r="P23" s="56">
        <f t="shared" si="43"/>
        <v>4875</v>
      </c>
      <c r="Q23" s="56">
        <f t="shared" si="44"/>
        <v>5287.5</v>
      </c>
      <c r="R23" s="56">
        <f t="shared" si="45"/>
        <v>3765</v>
      </c>
      <c r="S23" s="57">
        <f t="shared" si="46"/>
        <v>106027.5</v>
      </c>
      <c r="T23" s="99">
        <f t="shared" si="47"/>
        <v>3.125</v>
      </c>
      <c r="W23" s="106"/>
      <c r="AA23" s="180"/>
      <c r="AC23" s="200"/>
      <c r="AD23" s="200"/>
      <c r="AE23" s="200"/>
      <c r="AF23" s="200"/>
      <c r="AG23" s="200"/>
      <c r="AH23" s="69"/>
      <c r="AI23" s="69"/>
      <c r="AJ23" s="69"/>
      <c r="AK23" s="69"/>
      <c r="AL23" s="69"/>
      <c r="AM23" s="200"/>
      <c r="AN23" s="200"/>
      <c r="AO23" s="200"/>
      <c r="AP23" s="200"/>
      <c r="AQ23" s="200"/>
      <c r="AR23" s="69"/>
      <c r="AS23" s="69"/>
      <c r="AT23" s="69"/>
      <c r="AU23" s="69"/>
      <c r="AV23" s="69"/>
      <c r="AW23" s="200"/>
      <c r="AX23" s="200"/>
      <c r="AY23" s="200"/>
      <c r="AZ23" s="200"/>
      <c r="BA23" s="200"/>
      <c r="BB23" s="222" t="s">
        <v>170</v>
      </c>
      <c r="BF23" s="69"/>
      <c r="BG23" s="181"/>
      <c r="BI23" s="181"/>
      <c r="BJ23" s="181"/>
      <c r="BK23" s="181"/>
      <c r="BL23" s="69"/>
      <c r="BM23" s="69"/>
      <c r="BN23" s="69"/>
      <c r="BO23" s="69"/>
      <c r="BP23" s="69"/>
      <c r="BQ23" s="181"/>
      <c r="BR23" s="181"/>
      <c r="BS23" s="181"/>
      <c r="BT23" s="181"/>
      <c r="BU23" s="181"/>
      <c r="BV23" s="69"/>
      <c r="BW23" s="69"/>
      <c r="BX23" s="69"/>
      <c r="BY23" s="69"/>
      <c r="BZ23" s="69"/>
      <c r="CA23" s="181"/>
      <c r="CB23" s="181"/>
      <c r="CC23" s="181"/>
      <c r="CD23" s="181"/>
      <c r="CE23" s="181"/>
      <c r="CF23" s="69"/>
      <c r="CG23" s="69"/>
      <c r="CH23" s="69"/>
      <c r="CI23" s="69"/>
      <c r="CJ23" s="69"/>
      <c r="CK23" s="181"/>
      <c r="CL23" s="181"/>
      <c r="CM23" s="181"/>
      <c r="CN23" s="181"/>
      <c r="CP23" s="69"/>
      <c r="CQ23" s="69"/>
    </row>
    <row r="24">
      <c r="A24" s="45"/>
      <c r="B24" s="102" t="s">
        <v>67</v>
      </c>
      <c r="C24" s="54">
        <v>5.0</v>
      </c>
      <c r="D24" s="54">
        <v>14.0</v>
      </c>
      <c r="E24" s="85"/>
      <c r="F24" s="54">
        <v>20.0</v>
      </c>
      <c r="G24" s="55"/>
      <c r="H24" s="55">
        <f t="shared" si="36"/>
        <v>1.95</v>
      </c>
      <c r="I24" s="55">
        <f t="shared" si="37"/>
        <v>3</v>
      </c>
      <c r="J24" s="55">
        <f t="shared" si="38"/>
        <v>2.1975</v>
      </c>
      <c r="K24" s="56">
        <f t="shared" ref="K24:L24" si="51">$K$2*C24</f>
        <v>6000</v>
      </c>
      <c r="L24" s="38">
        <f t="shared" si="51"/>
        <v>16800</v>
      </c>
      <c r="M24" s="56">
        <f t="shared" si="40"/>
        <v>0</v>
      </c>
      <c r="N24" s="56">
        <f t="shared" si="41"/>
        <v>30000</v>
      </c>
      <c r="O24" s="56">
        <f t="shared" si="42"/>
        <v>0</v>
      </c>
      <c r="P24" s="56">
        <f t="shared" si="43"/>
        <v>2925</v>
      </c>
      <c r="Q24" s="56">
        <f t="shared" si="44"/>
        <v>2250</v>
      </c>
      <c r="R24" s="56">
        <f t="shared" si="45"/>
        <v>2197.5</v>
      </c>
      <c r="S24" s="57">
        <f t="shared" si="46"/>
        <v>60172.5</v>
      </c>
      <c r="T24" s="99">
        <f t="shared" si="47"/>
        <v>2.5</v>
      </c>
      <c r="W24" s="210" t="s">
        <v>188</v>
      </c>
      <c r="X24" s="196"/>
      <c r="Y24" s="196"/>
      <c r="Z24" s="196"/>
      <c r="AA24" s="197"/>
      <c r="AC24" s="200"/>
      <c r="AD24" s="200"/>
      <c r="AE24" s="200"/>
      <c r="AF24" s="200"/>
      <c r="AG24" s="200"/>
      <c r="AH24" s="69"/>
      <c r="AI24" s="69"/>
      <c r="AJ24" s="69"/>
      <c r="AK24" s="69"/>
      <c r="AL24" s="69"/>
      <c r="AM24" s="200"/>
      <c r="AN24" s="200"/>
      <c r="AO24" s="200"/>
      <c r="AP24" s="200"/>
      <c r="AQ24" s="200"/>
      <c r="AR24" s="69"/>
      <c r="AS24" s="69"/>
      <c r="AT24" s="69"/>
      <c r="AU24" s="69"/>
      <c r="AV24" s="69"/>
      <c r="AW24" s="200"/>
      <c r="AX24" s="200"/>
      <c r="AY24" s="200"/>
      <c r="AZ24" s="200"/>
      <c r="BA24" s="200"/>
      <c r="BD24" s="222" t="s">
        <v>170</v>
      </c>
      <c r="BF24" s="69"/>
      <c r="BG24" s="181"/>
      <c r="BI24" s="181"/>
      <c r="BJ24" s="181"/>
      <c r="BK24" s="181"/>
      <c r="BL24" s="69"/>
      <c r="BM24" s="69"/>
      <c r="BN24" s="69"/>
      <c r="BO24" s="69"/>
      <c r="BP24" s="69"/>
      <c r="BQ24" s="181"/>
      <c r="BR24" s="181"/>
      <c r="BS24" s="181"/>
      <c r="BT24" s="181"/>
      <c r="BU24" s="181"/>
      <c r="BV24" s="69"/>
      <c r="BW24" s="69"/>
      <c r="BX24" s="69"/>
      <c r="BY24" s="69"/>
      <c r="BZ24" s="69"/>
      <c r="CA24" s="181"/>
      <c r="CB24" s="181"/>
      <c r="CC24" s="181"/>
      <c r="CD24" s="181"/>
      <c r="CE24" s="181"/>
      <c r="CF24" s="69"/>
      <c r="CG24" s="69"/>
      <c r="CH24" s="69"/>
      <c r="CI24" s="69"/>
      <c r="CJ24" s="69"/>
      <c r="CK24" s="181"/>
      <c r="CL24" s="181"/>
      <c r="CM24" s="181"/>
      <c r="CN24" s="181"/>
      <c r="CP24" s="69"/>
      <c r="CQ24" s="69"/>
    </row>
    <row r="25">
      <c r="A25" s="45"/>
      <c r="B25" s="102" t="s">
        <v>68</v>
      </c>
      <c r="C25" s="55"/>
      <c r="D25" s="55"/>
      <c r="E25" s="85"/>
      <c r="F25" s="54">
        <v>11.0</v>
      </c>
      <c r="G25" s="54">
        <v>19.0</v>
      </c>
      <c r="H25" s="55">
        <f t="shared" si="36"/>
        <v>1.5</v>
      </c>
      <c r="I25" s="55">
        <f t="shared" si="37"/>
        <v>4.5</v>
      </c>
      <c r="J25" s="55">
        <f t="shared" si="38"/>
        <v>1.8</v>
      </c>
      <c r="K25" s="56">
        <f t="shared" ref="K25:L25" si="52">$K$2*C25</f>
        <v>0</v>
      </c>
      <c r="L25" s="38">
        <f t="shared" si="52"/>
        <v>0</v>
      </c>
      <c r="M25" s="56">
        <f t="shared" si="40"/>
        <v>0</v>
      </c>
      <c r="N25" s="56">
        <f t="shared" si="41"/>
        <v>16500</v>
      </c>
      <c r="O25" s="56">
        <f t="shared" si="42"/>
        <v>28500</v>
      </c>
      <c r="P25" s="56">
        <f t="shared" si="43"/>
        <v>2250</v>
      </c>
      <c r="Q25" s="56">
        <f t="shared" si="44"/>
        <v>3375</v>
      </c>
      <c r="R25" s="56">
        <f t="shared" si="45"/>
        <v>1800</v>
      </c>
      <c r="S25" s="57">
        <f t="shared" si="46"/>
        <v>52425</v>
      </c>
      <c r="T25" s="99">
        <f t="shared" si="47"/>
        <v>2.375</v>
      </c>
      <c r="W25" s="212" t="s">
        <v>189</v>
      </c>
      <c r="AA25" s="43"/>
      <c r="AC25" s="200"/>
      <c r="AD25" s="200"/>
      <c r="AE25" s="200"/>
      <c r="AF25" s="200"/>
      <c r="AG25" s="200"/>
      <c r="AH25" s="69"/>
      <c r="AI25" s="69"/>
      <c r="AJ25" s="69"/>
      <c r="AK25" s="69"/>
      <c r="AL25" s="69"/>
      <c r="AM25" s="200"/>
      <c r="AN25" s="200"/>
      <c r="AO25" s="200"/>
      <c r="AP25" s="200"/>
      <c r="AQ25" s="200"/>
      <c r="AR25" s="69"/>
      <c r="AS25" s="69"/>
      <c r="AT25" s="69"/>
      <c r="AU25" s="69"/>
      <c r="AV25" s="69"/>
      <c r="AW25" s="200"/>
      <c r="AX25" s="200"/>
      <c r="AY25" s="200"/>
      <c r="AZ25" s="200"/>
      <c r="BA25" s="200"/>
      <c r="BB25" s="69"/>
      <c r="BC25" s="69"/>
      <c r="BD25" s="69"/>
      <c r="BE25" s="222" t="s">
        <v>170</v>
      </c>
      <c r="BG25" s="181"/>
      <c r="BI25" s="181"/>
      <c r="BJ25" s="181"/>
      <c r="BK25" s="181"/>
      <c r="BL25" s="69"/>
      <c r="BM25" s="69"/>
      <c r="BN25" s="69"/>
      <c r="BO25" s="69"/>
      <c r="BP25" s="69"/>
      <c r="BQ25" s="181"/>
      <c r="BR25" s="181"/>
      <c r="BS25" s="181"/>
      <c r="BT25" s="181"/>
      <c r="BU25" s="181"/>
      <c r="BV25" s="69"/>
      <c r="BW25" s="69"/>
      <c r="BX25" s="69"/>
      <c r="BY25" s="69"/>
      <c r="BZ25" s="69"/>
      <c r="CA25" s="181"/>
      <c r="CB25" s="181"/>
      <c r="CC25" s="181"/>
      <c r="CD25" s="181"/>
      <c r="CE25" s="181"/>
      <c r="CF25" s="69"/>
      <c r="CG25" s="69"/>
      <c r="CH25" s="69"/>
      <c r="CI25" s="69"/>
      <c r="CJ25" s="69"/>
      <c r="CK25" s="181"/>
      <c r="CL25" s="181"/>
      <c r="CM25" s="181"/>
      <c r="CN25" s="181"/>
      <c r="CP25" s="69"/>
      <c r="CQ25" s="69"/>
    </row>
    <row r="26">
      <c r="A26" s="45"/>
      <c r="B26" s="102" t="s">
        <v>69</v>
      </c>
      <c r="C26" s="55"/>
      <c r="D26" s="55"/>
      <c r="E26" s="85"/>
      <c r="F26" s="54">
        <v>7.0</v>
      </c>
      <c r="G26" s="54">
        <v>21.0</v>
      </c>
      <c r="H26" s="55">
        <f t="shared" si="36"/>
        <v>1.4</v>
      </c>
      <c r="I26" s="55">
        <f t="shared" si="37"/>
        <v>4.2</v>
      </c>
      <c r="J26" s="55">
        <f t="shared" si="38"/>
        <v>1.68</v>
      </c>
      <c r="K26" s="56">
        <f t="shared" ref="K26:L26" si="53">$K$2*C26</f>
        <v>0</v>
      </c>
      <c r="L26" s="38">
        <f t="shared" si="53"/>
        <v>0</v>
      </c>
      <c r="M26" s="56">
        <f t="shared" si="40"/>
        <v>0</v>
      </c>
      <c r="N26" s="56">
        <f t="shared" si="41"/>
        <v>10500</v>
      </c>
      <c r="O26" s="56">
        <f t="shared" si="42"/>
        <v>31500</v>
      </c>
      <c r="P26" s="56">
        <f t="shared" si="43"/>
        <v>2100</v>
      </c>
      <c r="Q26" s="56">
        <f t="shared" si="44"/>
        <v>3150</v>
      </c>
      <c r="R26" s="56">
        <f t="shared" si="45"/>
        <v>1680</v>
      </c>
      <c r="S26" s="57">
        <f t="shared" si="46"/>
        <v>48930</v>
      </c>
      <c r="T26" s="99">
        <f t="shared" si="47"/>
        <v>2.625</v>
      </c>
      <c r="W26" s="213"/>
      <c r="X26" s="214" t="s">
        <v>176</v>
      </c>
      <c r="AA26" s="215">
        <v>44238.0</v>
      </c>
      <c r="AC26" s="200"/>
      <c r="AD26" s="200"/>
      <c r="AE26" s="200"/>
      <c r="AF26" s="200"/>
      <c r="AG26" s="200"/>
      <c r="AH26" s="69"/>
      <c r="AI26" s="69"/>
      <c r="AJ26" s="69"/>
      <c r="AK26" s="69"/>
      <c r="AL26" s="69"/>
      <c r="AM26" s="200"/>
      <c r="AN26" s="200"/>
      <c r="AO26" s="200"/>
      <c r="AP26" s="200"/>
      <c r="AQ26" s="200"/>
      <c r="AR26" s="69"/>
      <c r="AS26" s="69"/>
      <c r="AT26" s="69"/>
      <c r="AU26" s="69"/>
      <c r="AV26" s="69"/>
      <c r="AW26" s="200"/>
      <c r="AX26" s="200"/>
      <c r="AY26" s="200"/>
      <c r="AZ26" s="200"/>
      <c r="BA26" s="200"/>
      <c r="BB26" s="69"/>
      <c r="BC26" s="69"/>
      <c r="BD26" s="69"/>
      <c r="BE26" s="69"/>
      <c r="BF26" s="222" t="s">
        <v>170</v>
      </c>
      <c r="BI26" s="181"/>
      <c r="BJ26" s="181"/>
      <c r="BK26" s="181"/>
      <c r="BL26" s="69"/>
      <c r="BM26" s="69"/>
      <c r="BN26" s="69"/>
      <c r="BO26" s="69"/>
      <c r="BP26" s="69"/>
      <c r="BQ26" s="181"/>
      <c r="BR26" s="181"/>
      <c r="BS26" s="181"/>
      <c r="BT26" s="181"/>
      <c r="BU26" s="181"/>
      <c r="BV26" s="69"/>
      <c r="BW26" s="69"/>
      <c r="BX26" s="69"/>
      <c r="BY26" s="69"/>
      <c r="BZ26" s="69"/>
      <c r="CA26" s="181"/>
      <c r="CB26" s="181"/>
      <c r="CC26" s="181"/>
      <c r="CD26" s="181"/>
      <c r="CE26" s="181"/>
      <c r="CF26" s="69"/>
      <c r="CG26" s="69"/>
      <c r="CH26" s="69"/>
      <c r="CI26" s="69"/>
      <c r="CJ26" s="69"/>
      <c r="CK26" s="181"/>
      <c r="CL26" s="181"/>
      <c r="CM26" s="181"/>
      <c r="CN26" s="181"/>
      <c r="CP26" s="69"/>
      <c r="CQ26" s="69"/>
    </row>
    <row r="27">
      <c r="A27" s="45"/>
      <c r="B27" s="103" t="s">
        <v>70</v>
      </c>
      <c r="C27" s="55"/>
      <c r="D27" s="55"/>
      <c r="E27" s="85"/>
      <c r="F27" s="55"/>
      <c r="G27" s="54">
        <v>12.0</v>
      </c>
      <c r="H27" s="55">
        <f t="shared" si="36"/>
        <v>0.6</v>
      </c>
      <c r="I27" s="55">
        <f t="shared" si="37"/>
        <v>1.8</v>
      </c>
      <c r="J27" s="55">
        <f t="shared" si="38"/>
        <v>0.72</v>
      </c>
      <c r="K27" s="56">
        <f t="shared" ref="K27:L27" si="54">$K$2*C27</f>
        <v>0</v>
      </c>
      <c r="L27" s="38">
        <f t="shared" si="54"/>
        <v>0</v>
      </c>
      <c r="M27" s="56">
        <f t="shared" si="40"/>
        <v>0</v>
      </c>
      <c r="N27" s="56">
        <f t="shared" si="41"/>
        <v>0</v>
      </c>
      <c r="O27" s="56">
        <f t="shared" si="42"/>
        <v>18000</v>
      </c>
      <c r="P27" s="56">
        <f t="shared" si="43"/>
        <v>900</v>
      </c>
      <c r="Q27" s="56">
        <f t="shared" si="44"/>
        <v>1350</v>
      </c>
      <c r="R27" s="56">
        <f t="shared" si="45"/>
        <v>720</v>
      </c>
      <c r="S27" s="57">
        <f t="shared" si="46"/>
        <v>20970</v>
      </c>
      <c r="T27" s="99">
        <f t="shared" si="47"/>
        <v>1.5</v>
      </c>
      <c r="W27" s="213"/>
      <c r="X27" s="214" t="s">
        <v>177</v>
      </c>
      <c r="AA27" s="215">
        <v>44247.0</v>
      </c>
      <c r="AC27" s="200"/>
      <c r="AD27" s="200"/>
      <c r="AE27" s="200"/>
      <c r="AF27" s="200"/>
      <c r="AG27" s="200"/>
      <c r="AH27" s="69"/>
      <c r="AI27" s="69"/>
      <c r="AJ27" s="69"/>
      <c r="AK27" s="69"/>
      <c r="AL27" s="69"/>
      <c r="AM27" s="200"/>
      <c r="AN27" s="200"/>
      <c r="AO27" s="200"/>
      <c r="AP27" s="200"/>
      <c r="AQ27" s="200"/>
      <c r="AR27" s="69"/>
      <c r="AS27" s="69"/>
      <c r="AT27" s="69"/>
      <c r="AU27" s="69"/>
      <c r="AV27" s="69"/>
      <c r="AW27" s="200"/>
      <c r="AX27" s="200"/>
      <c r="AY27" s="200"/>
      <c r="AZ27" s="200"/>
      <c r="BA27" s="200"/>
      <c r="BB27" s="69"/>
      <c r="BC27" s="69"/>
      <c r="BD27" s="69"/>
      <c r="BE27" s="69"/>
      <c r="BF27" s="69"/>
      <c r="BG27" s="181"/>
      <c r="BI27" s="181"/>
      <c r="BJ27" s="181"/>
      <c r="BK27" s="181"/>
      <c r="BL27" s="69"/>
      <c r="BM27" s="69"/>
      <c r="BN27" s="69"/>
      <c r="BO27" s="69"/>
      <c r="BP27" s="69"/>
      <c r="BQ27" s="181"/>
      <c r="BR27" s="181"/>
      <c r="BS27" s="181"/>
      <c r="BT27" s="181"/>
      <c r="BU27" s="181"/>
      <c r="BV27" s="69"/>
      <c r="BW27" s="69"/>
      <c r="BX27" s="69"/>
      <c r="BY27" s="69"/>
      <c r="BZ27" s="69"/>
      <c r="CA27" s="181"/>
      <c r="CB27" s="181"/>
      <c r="CC27" s="181"/>
      <c r="CD27" s="181"/>
      <c r="CE27" s="181"/>
      <c r="CF27" s="69"/>
      <c r="CG27" s="69"/>
      <c r="CH27" s="69"/>
      <c r="CI27" s="69"/>
      <c r="CJ27" s="69"/>
      <c r="CK27" s="181"/>
      <c r="CL27" s="181"/>
      <c r="CM27" s="181"/>
      <c r="CN27" s="181"/>
      <c r="CP27" s="69"/>
      <c r="CQ27" s="69"/>
    </row>
    <row r="28">
      <c r="A28" s="93"/>
      <c r="B28" s="94"/>
      <c r="C28" s="95">
        <f t="shared" ref="C28:T28" si="55">SUM(C19:C27)</f>
        <v>54</v>
      </c>
      <c r="D28" s="95">
        <f t="shared" si="55"/>
        <v>14</v>
      </c>
      <c r="E28" s="95">
        <f t="shared" si="55"/>
        <v>0</v>
      </c>
      <c r="F28" s="95">
        <f t="shared" si="55"/>
        <v>119</v>
      </c>
      <c r="G28" s="95">
        <f t="shared" si="55"/>
        <v>134</v>
      </c>
      <c r="H28" s="95">
        <f t="shared" si="55"/>
        <v>16.05</v>
      </c>
      <c r="I28" s="95">
        <f t="shared" si="55"/>
        <v>37.95</v>
      </c>
      <c r="J28" s="95">
        <f t="shared" si="55"/>
        <v>18.75</v>
      </c>
      <c r="K28" s="96">
        <f t="shared" si="55"/>
        <v>64800</v>
      </c>
      <c r="L28" s="96">
        <f t="shared" si="55"/>
        <v>16800</v>
      </c>
      <c r="M28" s="96">
        <f t="shared" si="55"/>
        <v>0</v>
      </c>
      <c r="N28" s="96">
        <f t="shared" si="55"/>
        <v>178500</v>
      </c>
      <c r="O28" s="96">
        <f t="shared" si="55"/>
        <v>201000</v>
      </c>
      <c r="P28" s="96">
        <f t="shared" si="55"/>
        <v>24075</v>
      </c>
      <c r="Q28" s="96">
        <f t="shared" si="55"/>
        <v>28462.5</v>
      </c>
      <c r="R28" s="96">
        <f t="shared" si="55"/>
        <v>18750</v>
      </c>
      <c r="S28" s="96">
        <f t="shared" si="55"/>
        <v>532387.5</v>
      </c>
      <c r="T28" s="104">
        <f t="shared" si="55"/>
        <v>21.75</v>
      </c>
      <c r="W28" s="213"/>
      <c r="X28" s="214" t="s">
        <v>178</v>
      </c>
      <c r="AA28" s="215">
        <v>44260.0</v>
      </c>
      <c r="AC28" s="202"/>
      <c r="BI28" s="206" t="s">
        <v>170</v>
      </c>
      <c r="BS28" s="181"/>
      <c r="BT28" s="181"/>
      <c r="BU28" s="181"/>
      <c r="BV28" s="69"/>
      <c r="BW28" s="69"/>
      <c r="BX28" s="69"/>
      <c r="BY28" s="69"/>
      <c r="BZ28" s="69"/>
      <c r="CA28" s="181"/>
      <c r="CB28" s="181"/>
      <c r="CC28" s="181"/>
      <c r="CD28" s="181"/>
      <c r="CE28" s="181"/>
      <c r="CF28" s="69"/>
      <c r="CG28" s="69"/>
      <c r="CH28" s="69"/>
      <c r="CI28" s="69"/>
      <c r="CJ28" s="69"/>
      <c r="CK28" s="181"/>
      <c r="CL28" s="181"/>
      <c r="CM28" s="181"/>
      <c r="CN28" s="181"/>
      <c r="CP28" s="69"/>
      <c r="CQ28" s="69"/>
    </row>
    <row r="29">
      <c r="A29" s="31" t="s">
        <v>190</v>
      </c>
      <c r="B29" s="103" t="s">
        <v>72</v>
      </c>
      <c r="C29" s="54">
        <v>8.0</v>
      </c>
      <c r="D29" s="55"/>
      <c r="E29" s="85"/>
      <c r="F29" s="55"/>
      <c r="G29" s="55"/>
      <c r="H29" s="55">
        <f t="shared" ref="H29:H41" si="57">SUM(C29:G29)*0.05</f>
        <v>0.4</v>
      </c>
      <c r="I29" s="55">
        <f t="shared" ref="I29:I41" si="58">SUM(F29:G29) * 0.15</f>
        <v>0</v>
      </c>
      <c r="J29" s="55">
        <f t="shared" ref="J29:J41" si="59">SUM(C29:I29) / 20</f>
        <v>0.42</v>
      </c>
      <c r="K29" s="56">
        <f t="shared" ref="K29:L29" si="56">$K$2*C29</f>
        <v>9600</v>
      </c>
      <c r="L29" s="56">
        <f t="shared" si="56"/>
        <v>0</v>
      </c>
      <c r="M29" s="56">
        <f t="shared" ref="M29:M41" si="61">E29*$M$2</f>
        <v>0</v>
      </c>
      <c r="N29" s="56">
        <f t="shared" ref="N29:N41" si="62">$N$2*F29</f>
        <v>0</v>
      </c>
      <c r="O29" s="56">
        <f t="shared" ref="O29:O41" si="63">$O$2*G29</f>
        <v>0</v>
      </c>
      <c r="P29" s="56">
        <f t="shared" ref="P29:P41" si="64">$P$2*H29</f>
        <v>600</v>
      </c>
      <c r="Q29" s="56">
        <f t="shared" ref="Q29:Q41" si="65">$Q$2*I29</f>
        <v>0</v>
      </c>
      <c r="R29" s="56">
        <f t="shared" ref="R29:R41" si="66">$R$2*J29</f>
        <v>420</v>
      </c>
      <c r="S29" s="57">
        <f t="shared" ref="S29:S41" si="67">SUM(K29:R29)</f>
        <v>10620</v>
      </c>
      <c r="T29" s="99">
        <f t="shared" ref="T29:T41" si="68">IFS(MAX(C29:G29)=C29,C29/$K$3,MAX(C29:G29)=D29,D29/$M$3,MAX(C29:G29)=E29,E29/$M$3,MAX(C29:G29)=F29,F29/$N$3,MAX(C29:G29)=G29,G29/$O$3)/8</f>
        <v>1</v>
      </c>
      <c r="U29" s="105" t="s">
        <v>73</v>
      </c>
      <c r="W29" s="216" t="s">
        <v>179</v>
      </c>
      <c r="AA29" s="43"/>
      <c r="AC29" s="181"/>
      <c r="AD29" s="181"/>
      <c r="AE29" s="181"/>
      <c r="AF29" s="181"/>
      <c r="AG29" s="181"/>
      <c r="AH29" s="69"/>
      <c r="AI29" s="69"/>
      <c r="AJ29" s="69"/>
      <c r="AK29" s="69"/>
      <c r="AL29" s="69"/>
      <c r="AM29" s="181"/>
      <c r="AN29" s="181"/>
      <c r="AO29" s="181"/>
      <c r="AP29" s="181"/>
      <c r="AQ29" s="181"/>
      <c r="AR29" s="69"/>
      <c r="AS29" s="69"/>
      <c r="AT29" s="69"/>
      <c r="AU29" s="69"/>
      <c r="AV29" s="69"/>
      <c r="AW29" s="181"/>
      <c r="AX29" s="181"/>
      <c r="AY29" s="181"/>
      <c r="AZ29" s="181"/>
      <c r="BA29" s="181"/>
      <c r="BB29" s="69"/>
      <c r="BC29" s="69"/>
      <c r="BD29" s="69"/>
      <c r="BE29" s="69"/>
      <c r="BF29" s="69"/>
      <c r="BG29" s="181"/>
      <c r="BH29" s="181"/>
      <c r="BI29" s="181"/>
      <c r="BJ29" s="181"/>
      <c r="BK29" s="181"/>
      <c r="BL29" s="69"/>
      <c r="BM29" s="69"/>
      <c r="BN29" s="69"/>
      <c r="BO29" s="206" t="s">
        <v>170</v>
      </c>
      <c r="BY29" s="69"/>
      <c r="BZ29" s="69"/>
      <c r="CA29" s="181"/>
      <c r="CB29" s="181"/>
      <c r="CC29" s="181"/>
      <c r="CD29" s="181"/>
      <c r="CE29" s="181"/>
      <c r="CF29" s="69"/>
      <c r="CG29" s="69"/>
      <c r="CH29" s="69"/>
      <c r="CI29" s="69"/>
      <c r="CJ29" s="69"/>
      <c r="CK29" s="181"/>
      <c r="CL29" s="181"/>
      <c r="CM29" s="181"/>
      <c r="CN29" s="181"/>
      <c r="CP29" s="69"/>
      <c r="CQ29" s="69"/>
    </row>
    <row r="30">
      <c r="A30" s="45"/>
      <c r="B30" s="103" t="s">
        <v>74</v>
      </c>
      <c r="C30" s="55"/>
      <c r="D30" s="55"/>
      <c r="E30" s="85"/>
      <c r="F30" s="54">
        <v>30.0</v>
      </c>
      <c r="G30" s="54">
        <v>19.0</v>
      </c>
      <c r="H30" s="55">
        <f t="shared" si="57"/>
        <v>2.45</v>
      </c>
      <c r="I30" s="55">
        <f t="shared" si="58"/>
        <v>7.35</v>
      </c>
      <c r="J30" s="55">
        <f t="shared" si="59"/>
        <v>2.94</v>
      </c>
      <c r="K30" s="56">
        <f t="shared" ref="K30:L30" si="60">$K$2*C30</f>
        <v>0</v>
      </c>
      <c r="L30" s="56">
        <f t="shared" si="60"/>
        <v>0</v>
      </c>
      <c r="M30" s="56">
        <f t="shared" si="61"/>
        <v>0</v>
      </c>
      <c r="N30" s="56">
        <f t="shared" si="62"/>
        <v>45000</v>
      </c>
      <c r="O30" s="56">
        <f t="shared" si="63"/>
        <v>28500</v>
      </c>
      <c r="P30" s="56">
        <f t="shared" si="64"/>
        <v>3675</v>
      </c>
      <c r="Q30" s="56">
        <f t="shared" si="65"/>
        <v>5512.5</v>
      </c>
      <c r="R30" s="56">
        <f t="shared" si="66"/>
        <v>2940</v>
      </c>
      <c r="S30" s="57">
        <f t="shared" si="67"/>
        <v>85627.5</v>
      </c>
      <c r="T30" s="99">
        <f t="shared" si="68"/>
        <v>3.75</v>
      </c>
      <c r="W30" s="217"/>
      <c r="X30" s="218" t="s">
        <v>180</v>
      </c>
      <c r="Z30" s="219" t="s">
        <v>181</v>
      </c>
      <c r="AA30" s="220" t="s">
        <v>182</v>
      </c>
      <c r="AC30" s="181"/>
      <c r="AD30" s="181"/>
      <c r="AE30" s="181"/>
      <c r="AF30" s="181"/>
      <c r="AG30" s="181"/>
      <c r="AH30" s="69"/>
      <c r="AI30" s="69"/>
      <c r="AJ30" s="69"/>
      <c r="AK30" s="69"/>
      <c r="AL30" s="69"/>
      <c r="AM30" s="181"/>
      <c r="AN30" s="181"/>
      <c r="AO30" s="181"/>
      <c r="AP30" s="181"/>
      <c r="AQ30" s="181"/>
      <c r="AR30" s="69"/>
      <c r="AS30" s="69"/>
      <c r="AT30" s="69"/>
      <c r="AU30" s="69"/>
      <c r="AV30" s="69"/>
      <c r="AW30" s="181"/>
      <c r="AX30" s="181"/>
      <c r="AY30" s="181"/>
      <c r="AZ30" s="181"/>
      <c r="BA30" s="181"/>
      <c r="BB30" s="69"/>
      <c r="BC30" s="69"/>
      <c r="BD30" s="69"/>
      <c r="BE30" s="69"/>
      <c r="BF30" s="69"/>
      <c r="BG30" s="181"/>
      <c r="BH30" s="181"/>
      <c r="BI30" s="181"/>
      <c r="BJ30" s="181"/>
      <c r="BK30" s="181"/>
      <c r="BL30" s="69"/>
      <c r="BM30" s="69"/>
      <c r="BN30" s="69"/>
      <c r="BO30" s="69"/>
      <c r="BP30" s="69"/>
      <c r="BQ30" s="181"/>
      <c r="BR30" s="181"/>
      <c r="BS30" s="181"/>
      <c r="BT30" s="181"/>
      <c r="BU30" s="181"/>
      <c r="BV30" s="69"/>
      <c r="BW30" s="69"/>
      <c r="BX30" s="69"/>
      <c r="BY30" s="206" t="s">
        <v>170</v>
      </c>
      <c r="CI30" s="69"/>
      <c r="CJ30" s="69"/>
      <c r="CK30" s="181"/>
      <c r="CL30" s="181"/>
      <c r="CM30" s="181"/>
      <c r="CN30" s="181"/>
      <c r="CP30" s="69"/>
      <c r="CQ30" s="69"/>
    </row>
    <row r="31">
      <c r="A31" s="45"/>
      <c r="B31" s="103" t="s">
        <v>75</v>
      </c>
      <c r="C31" s="54">
        <v>3.0</v>
      </c>
      <c r="D31" s="55"/>
      <c r="E31" s="85"/>
      <c r="F31" s="54">
        <v>8.0</v>
      </c>
      <c r="G31" s="54">
        <v>10.0</v>
      </c>
      <c r="H31" s="55">
        <f t="shared" si="57"/>
        <v>1.05</v>
      </c>
      <c r="I31" s="55">
        <f t="shared" si="58"/>
        <v>2.7</v>
      </c>
      <c r="J31" s="55">
        <f t="shared" si="59"/>
        <v>1.2375</v>
      </c>
      <c r="K31" s="56">
        <f t="shared" ref="K31:L31" si="69">$K$2*C31</f>
        <v>3600</v>
      </c>
      <c r="L31" s="56">
        <f t="shared" si="69"/>
        <v>0</v>
      </c>
      <c r="M31" s="56">
        <f t="shared" si="61"/>
        <v>0</v>
      </c>
      <c r="N31" s="56">
        <f t="shared" si="62"/>
        <v>12000</v>
      </c>
      <c r="O31" s="56">
        <f t="shared" si="63"/>
        <v>15000</v>
      </c>
      <c r="P31" s="56">
        <f t="shared" si="64"/>
        <v>1575</v>
      </c>
      <c r="Q31" s="56">
        <f t="shared" si="65"/>
        <v>2025</v>
      </c>
      <c r="R31" s="56">
        <f t="shared" si="66"/>
        <v>1237.5</v>
      </c>
      <c r="S31" s="57">
        <f t="shared" si="67"/>
        <v>35437.5</v>
      </c>
      <c r="T31" s="99">
        <f t="shared" si="68"/>
        <v>1.25</v>
      </c>
      <c r="W31" s="217"/>
      <c r="X31" s="218" t="s">
        <v>184</v>
      </c>
      <c r="Z31" s="224">
        <v>170.0</v>
      </c>
      <c r="AA31" s="225">
        <f>Z31*K2</f>
        <v>204000</v>
      </c>
      <c r="AC31" s="181"/>
      <c r="AD31" s="181"/>
      <c r="AE31" s="181"/>
      <c r="AF31" s="181"/>
      <c r="AG31" s="181"/>
      <c r="AH31" s="69"/>
      <c r="AI31" s="69"/>
      <c r="AJ31" s="69"/>
      <c r="AK31" s="69"/>
      <c r="AL31" s="69"/>
      <c r="AM31" s="181"/>
      <c r="AN31" s="181"/>
      <c r="AO31" s="181"/>
      <c r="AP31" s="181"/>
      <c r="AQ31" s="181"/>
      <c r="AR31" s="69"/>
      <c r="AS31" s="69"/>
      <c r="AT31" s="69"/>
      <c r="AU31" s="69"/>
      <c r="AV31" s="69"/>
      <c r="AW31" s="181"/>
      <c r="AX31" s="181"/>
      <c r="AY31" s="181"/>
      <c r="AZ31" s="181"/>
      <c r="BA31" s="181"/>
      <c r="BB31" s="69"/>
      <c r="BC31" s="69"/>
      <c r="BD31" s="69"/>
      <c r="BE31" s="69"/>
      <c r="BF31" s="69"/>
      <c r="BG31" s="181"/>
      <c r="BH31" s="181"/>
      <c r="BI31" s="181"/>
      <c r="BJ31" s="181"/>
      <c r="BK31" s="181"/>
      <c r="BL31" s="69"/>
      <c r="BM31" s="69"/>
      <c r="BN31" s="69"/>
      <c r="BO31" s="69"/>
      <c r="BP31" s="69"/>
      <c r="BQ31" s="181"/>
      <c r="BR31" s="181"/>
      <c r="BS31" s="181"/>
      <c r="BT31" s="181"/>
      <c r="BU31" s="181"/>
      <c r="BV31" s="69"/>
      <c r="BW31" s="69"/>
      <c r="BX31" s="69"/>
      <c r="BY31" s="69"/>
      <c r="BZ31" s="69"/>
      <c r="CA31" s="181"/>
      <c r="CB31" s="181"/>
      <c r="CC31" s="181"/>
      <c r="CD31" s="181"/>
      <c r="CE31" s="181"/>
      <c r="CF31" s="69"/>
      <c r="CG31" s="69"/>
      <c r="CH31" s="69"/>
      <c r="CI31" s="69"/>
      <c r="CJ31" s="69"/>
      <c r="CK31" s="181"/>
      <c r="CL31" s="181"/>
      <c r="CM31" s="181"/>
      <c r="CN31" s="181"/>
      <c r="CP31" s="69"/>
      <c r="CQ31" s="69"/>
    </row>
    <row r="32">
      <c r="A32" s="45"/>
      <c r="B32" s="103" t="s">
        <v>76</v>
      </c>
      <c r="C32" s="55"/>
      <c r="D32" s="55"/>
      <c r="E32" s="85"/>
      <c r="F32" s="54">
        <v>2.0</v>
      </c>
      <c r="G32" s="55"/>
      <c r="H32" s="55">
        <f t="shared" si="57"/>
        <v>0.1</v>
      </c>
      <c r="I32" s="55">
        <f t="shared" si="58"/>
        <v>0.3</v>
      </c>
      <c r="J32" s="55">
        <f t="shared" si="59"/>
        <v>0.12</v>
      </c>
      <c r="K32" s="56">
        <f t="shared" ref="K32:L32" si="70">$K$2*C32</f>
        <v>0</v>
      </c>
      <c r="L32" s="56">
        <f t="shared" si="70"/>
        <v>0</v>
      </c>
      <c r="M32" s="56">
        <f t="shared" si="61"/>
        <v>0</v>
      </c>
      <c r="N32" s="56">
        <f t="shared" si="62"/>
        <v>3000</v>
      </c>
      <c r="O32" s="56">
        <f t="shared" si="63"/>
        <v>0</v>
      </c>
      <c r="P32" s="56">
        <f t="shared" si="64"/>
        <v>150</v>
      </c>
      <c r="Q32" s="56">
        <f t="shared" si="65"/>
        <v>225</v>
      </c>
      <c r="R32" s="56">
        <f t="shared" si="66"/>
        <v>120</v>
      </c>
      <c r="S32" s="57">
        <f t="shared" si="67"/>
        <v>3495</v>
      </c>
      <c r="T32" s="99">
        <f t="shared" si="68"/>
        <v>0.25</v>
      </c>
      <c r="W32" s="217"/>
      <c r="X32" s="218" t="s">
        <v>185</v>
      </c>
      <c r="Z32" s="224">
        <v>100.0</v>
      </c>
      <c r="AA32" s="225">
        <f>L2*Z32</f>
        <v>120000</v>
      </c>
      <c r="AC32" s="181"/>
      <c r="AD32" s="181"/>
      <c r="AE32" s="181"/>
      <c r="AF32" s="181"/>
      <c r="AG32" s="181"/>
      <c r="AH32" s="69"/>
      <c r="AI32" s="69"/>
      <c r="AJ32" s="69"/>
      <c r="AK32" s="69"/>
      <c r="AL32" s="69"/>
      <c r="AM32" s="181"/>
      <c r="AN32" s="181"/>
      <c r="AO32" s="181"/>
      <c r="AP32" s="181"/>
      <c r="AQ32" s="181"/>
      <c r="AR32" s="69"/>
      <c r="AS32" s="69"/>
      <c r="AT32" s="69"/>
      <c r="AU32" s="69"/>
      <c r="AV32" s="69"/>
      <c r="AW32" s="181"/>
      <c r="AX32" s="181"/>
      <c r="AY32" s="181"/>
      <c r="AZ32" s="181"/>
      <c r="BA32" s="181"/>
      <c r="BB32" s="69"/>
      <c r="BC32" s="69"/>
      <c r="BD32" s="69"/>
      <c r="BE32" s="69"/>
      <c r="BF32" s="69"/>
      <c r="BG32" s="181"/>
      <c r="BH32" s="181"/>
      <c r="BI32" s="181"/>
      <c r="BJ32" s="181"/>
      <c r="BK32" s="181"/>
      <c r="BL32" s="69"/>
      <c r="BM32" s="69"/>
      <c r="BN32" s="69"/>
      <c r="BO32" s="69"/>
      <c r="BP32" s="69"/>
      <c r="BQ32" s="181"/>
      <c r="BR32" s="181"/>
      <c r="BS32" s="181"/>
      <c r="BT32" s="181"/>
      <c r="BU32" s="181"/>
      <c r="BV32" s="69"/>
      <c r="BW32" s="69"/>
      <c r="BX32" s="69"/>
      <c r="BY32" s="69"/>
      <c r="BZ32" s="69"/>
      <c r="CA32" s="181"/>
      <c r="CB32" s="181"/>
      <c r="CC32" s="181"/>
      <c r="CD32" s="181"/>
      <c r="CE32" s="181"/>
      <c r="CF32" s="69"/>
      <c r="CG32" s="69"/>
      <c r="CH32" s="69"/>
      <c r="CI32" s="69"/>
      <c r="CJ32" s="69"/>
      <c r="CK32" s="181"/>
      <c r="CM32" s="181"/>
      <c r="CN32" s="181"/>
      <c r="CP32" s="69"/>
      <c r="CQ32" s="69"/>
    </row>
    <row r="33">
      <c r="A33" s="45"/>
      <c r="B33" s="103" t="s">
        <v>77</v>
      </c>
      <c r="C33" s="54">
        <v>14.0</v>
      </c>
      <c r="D33" s="55"/>
      <c r="E33" s="85"/>
      <c r="F33" s="54">
        <v>12.0</v>
      </c>
      <c r="G33" s="54">
        <v>24.0</v>
      </c>
      <c r="H33" s="55">
        <f t="shared" si="57"/>
        <v>2.5</v>
      </c>
      <c r="I33" s="55">
        <f t="shared" si="58"/>
        <v>5.4</v>
      </c>
      <c r="J33" s="55">
        <f t="shared" si="59"/>
        <v>2.895</v>
      </c>
      <c r="K33" s="56">
        <f t="shared" ref="K33:L33" si="71">$K$2*C33</f>
        <v>16800</v>
      </c>
      <c r="L33" s="56">
        <f t="shared" si="71"/>
        <v>0</v>
      </c>
      <c r="M33" s="56">
        <f t="shared" si="61"/>
        <v>0</v>
      </c>
      <c r="N33" s="56">
        <f t="shared" si="62"/>
        <v>18000</v>
      </c>
      <c r="O33" s="56">
        <f t="shared" si="63"/>
        <v>36000</v>
      </c>
      <c r="P33" s="56">
        <f t="shared" si="64"/>
        <v>3750</v>
      </c>
      <c r="Q33" s="56">
        <f t="shared" si="65"/>
        <v>4050</v>
      </c>
      <c r="R33" s="56">
        <f t="shared" si="66"/>
        <v>2895</v>
      </c>
      <c r="S33" s="57">
        <f t="shared" si="67"/>
        <v>81495</v>
      </c>
      <c r="T33" s="99">
        <f t="shared" si="68"/>
        <v>3</v>
      </c>
      <c r="W33" s="217"/>
      <c r="X33" s="218" t="s">
        <v>186</v>
      </c>
      <c r="Z33" s="224">
        <v>56.0</v>
      </c>
      <c r="AA33" s="225">
        <f>L2*Z33</f>
        <v>67200</v>
      </c>
      <c r="AC33" s="181"/>
      <c r="AD33" s="181"/>
      <c r="AE33" s="181"/>
      <c r="AF33" s="181"/>
      <c r="AG33" s="181"/>
      <c r="AH33" s="69"/>
      <c r="AI33" s="69"/>
      <c r="AJ33" s="69"/>
      <c r="AK33" s="69"/>
      <c r="AL33" s="69"/>
      <c r="AM33" s="181"/>
      <c r="AN33" s="181"/>
      <c r="AO33" s="181"/>
      <c r="AP33" s="181"/>
      <c r="AQ33" s="181"/>
      <c r="AR33" s="69"/>
      <c r="AS33" s="69"/>
      <c r="AT33" s="69"/>
      <c r="AU33" s="69"/>
      <c r="AV33" s="69"/>
      <c r="AW33" s="181"/>
      <c r="AX33" s="181"/>
      <c r="AY33" s="181"/>
      <c r="AZ33" s="181"/>
      <c r="BA33" s="181"/>
      <c r="BB33" s="69"/>
      <c r="BC33" s="69"/>
      <c r="BD33" s="69"/>
      <c r="BE33" s="69"/>
      <c r="BF33" s="69"/>
      <c r="BG33" s="181"/>
      <c r="BH33" s="181"/>
      <c r="BI33" s="181"/>
      <c r="BJ33" s="181"/>
      <c r="BK33" s="181"/>
      <c r="BL33" s="69"/>
      <c r="BM33" s="69"/>
      <c r="BN33" s="69"/>
      <c r="BO33" s="69"/>
      <c r="BP33" s="69"/>
      <c r="BQ33" s="181"/>
      <c r="BR33" s="181"/>
      <c r="BS33" s="181"/>
      <c r="BT33" s="181"/>
      <c r="BU33" s="181"/>
      <c r="BV33" s="69"/>
      <c r="BW33" s="69"/>
      <c r="BX33" s="69"/>
      <c r="BY33" s="69"/>
      <c r="BZ33" s="69"/>
      <c r="CA33" s="181"/>
      <c r="CB33" s="181"/>
      <c r="CC33" s="181"/>
      <c r="CD33" s="181"/>
      <c r="CE33" s="181"/>
      <c r="CF33" s="69"/>
      <c r="CG33" s="69"/>
      <c r="CH33" s="69"/>
      <c r="CI33" s="69"/>
      <c r="CJ33" s="69"/>
      <c r="CK33" s="181"/>
      <c r="CL33" s="181"/>
      <c r="CM33" s="181"/>
      <c r="CN33" s="181"/>
      <c r="CP33" s="69"/>
      <c r="CQ33" s="69"/>
    </row>
    <row r="34">
      <c r="A34" s="45"/>
      <c r="B34" s="103" t="s">
        <v>78</v>
      </c>
      <c r="C34" s="54">
        <v>3.0</v>
      </c>
      <c r="D34" s="55"/>
      <c r="E34" s="85"/>
      <c r="F34" s="54">
        <v>3.0</v>
      </c>
      <c r="G34" s="54">
        <v>5.0</v>
      </c>
      <c r="H34" s="55">
        <f t="shared" si="57"/>
        <v>0.55</v>
      </c>
      <c r="I34" s="55">
        <f t="shared" si="58"/>
        <v>1.2</v>
      </c>
      <c r="J34" s="55">
        <f t="shared" si="59"/>
        <v>0.6375</v>
      </c>
      <c r="K34" s="56">
        <f t="shared" ref="K34:L34" si="72">$K$2*C34</f>
        <v>3600</v>
      </c>
      <c r="L34" s="56">
        <f t="shared" si="72"/>
        <v>0</v>
      </c>
      <c r="M34" s="56">
        <f t="shared" si="61"/>
        <v>0</v>
      </c>
      <c r="N34" s="56">
        <f t="shared" si="62"/>
        <v>4500</v>
      </c>
      <c r="O34" s="56">
        <f t="shared" si="63"/>
        <v>7500</v>
      </c>
      <c r="P34" s="56">
        <f t="shared" si="64"/>
        <v>825</v>
      </c>
      <c r="Q34" s="56">
        <f t="shared" si="65"/>
        <v>900</v>
      </c>
      <c r="R34" s="56">
        <f t="shared" si="66"/>
        <v>637.5</v>
      </c>
      <c r="S34" s="57">
        <f t="shared" si="67"/>
        <v>17962.5</v>
      </c>
      <c r="T34" s="99">
        <f t="shared" si="68"/>
        <v>0.625</v>
      </c>
      <c r="W34" s="226" t="s">
        <v>191</v>
      </c>
      <c r="X34" s="63"/>
      <c r="Y34" s="63"/>
      <c r="Z34" s="63"/>
      <c r="AA34" s="227">
        <f>SUM(AA31:AA33)</f>
        <v>391200</v>
      </c>
      <c r="AC34" s="181"/>
      <c r="AD34" s="181"/>
      <c r="AE34" s="181"/>
      <c r="AF34" s="181"/>
      <c r="AG34" s="181"/>
      <c r="AH34" s="69"/>
      <c r="AI34" s="69"/>
      <c r="AJ34" s="69"/>
      <c r="AK34" s="69"/>
      <c r="AL34" s="69"/>
      <c r="AM34" s="181"/>
      <c r="AN34" s="181"/>
      <c r="AO34" s="181"/>
      <c r="AP34" s="181"/>
      <c r="AQ34" s="181"/>
      <c r="AR34" s="69"/>
      <c r="AS34" s="69"/>
      <c r="AT34" s="69"/>
      <c r="AU34" s="69"/>
      <c r="AV34" s="69"/>
      <c r="AW34" s="181"/>
      <c r="AX34" s="181"/>
      <c r="AY34" s="181"/>
      <c r="AZ34" s="181"/>
      <c r="BA34" s="181"/>
      <c r="BB34" s="69"/>
      <c r="BC34" s="69"/>
      <c r="BD34" s="69"/>
      <c r="BE34" s="69"/>
      <c r="BF34" s="69"/>
      <c r="BG34" s="181"/>
      <c r="BH34" s="181"/>
      <c r="BI34" s="181"/>
      <c r="BJ34" s="181"/>
      <c r="BK34" s="181"/>
      <c r="BL34" s="69"/>
      <c r="BM34" s="69"/>
      <c r="BN34" s="69"/>
      <c r="BO34" s="69"/>
      <c r="BP34" s="69"/>
      <c r="BQ34" s="181"/>
      <c r="BR34" s="181"/>
      <c r="BS34" s="181"/>
      <c r="BT34" s="181"/>
      <c r="BU34" s="181"/>
      <c r="BV34" s="69"/>
      <c r="BW34" s="69"/>
      <c r="BX34" s="69"/>
      <c r="BY34" s="69"/>
      <c r="BZ34" s="206" t="s">
        <v>170</v>
      </c>
      <c r="CD34" s="181"/>
      <c r="CE34" s="181"/>
      <c r="CF34" s="69"/>
      <c r="CG34" s="69"/>
      <c r="CH34" s="69"/>
      <c r="CI34" s="69"/>
      <c r="CJ34" s="69"/>
      <c r="CK34" s="181"/>
      <c r="CL34" s="181"/>
      <c r="CM34" s="181"/>
      <c r="CN34" s="181"/>
      <c r="CP34" s="69"/>
      <c r="CQ34" s="69"/>
    </row>
    <row r="35">
      <c r="A35" s="45"/>
      <c r="B35" s="103" t="s">
        <v>79</v>
      </c>
      <c r="C35" s="54">
        <v>13.0</v>
      </c>
      <c r="D35" s="55"/>
      <c r="E35" s="85"/>
      <c r="F35" s="54">
        <v>18.0</v>
      </c>
      <c r="G35" s="54">
        <v>9.0</v>
      </c>
      <c r="H35" s="55">
        <f t="shared" si="57"/>
        <v>2</v>
      </c>
      <c r="I35" s="55">
        <f t="shared" si="58"/>
        <v>4.05</v>
      </c>
      <c r="J35" s="55">
        <f t="shared" si="59"/>
        <v>2.3025</v>
      </c>
      <c r="K35" s="56">
        <f t="shared" ref="K35:L35" si="73">$K$2*C35</f>
        <v>15600</v>
      </c>
      <c r="L35" s="56">
        <f t="shared" si="73"/>
        <v>0</v>
      </c>
      <c r="M35" s="56">
        <f t="shared" si="61"/>
        <v>0</v>
      </c>
      <c r="N35" s="56">
        <f t="shared" si="62"/>
        <v>27000</v>
      </c>
      <c r="O35" s="56">
        <f t="shared" si="63"/>
        <v>13500</v>
      </c>
      <c r="P35" s="56">
        <f t="shared" si="64"/>
        <v>3000</v>
      </c>
      <c r="Q35" s="56">
        <f t="shared" si="65"/>
        <v>3037.5</v>
      </c>
      <c r="R35" s="56">
        <f t="shared" si="66"/>
        <v>2302.5</v>
      </c>
      <c r="S35" s="57">
        <f t="shared" si="67"/>
        <v>64440</v>
      </c>
      <c r="T35" s="99">
        <f t="shared" si="68"/>
        <v>2.25</v>
      </c>
      <c r="W35" s="106"/>
      <c r="AA35" s="180"/>
      <c r="AC35" s="181"/>
      <c r="AD35" s="181"/>
      <c r="AE35" s="181"/>
      <c r="AF35" s="181"/>
      <c r="AG35" s="181"/>
      <c r="AH35" s="69"/>
      <c r="AI35" s="69"/>
      <c r="AJ35" s="69"/>
      <c r="AK35" s="69"/>
      <c r="AL35" s="69"/>
      <c r="AM35" s="181"/>
      <c r="AN35" s="181"/>
      <c r="AO35" s="181"/>
      <c r="AP35" s="181"/>
      <c r="AQ35" s="181"/>
      <c r="AR35" s="69"/>
      <c r="AS35" s="69"/>
      <c r="AT35" s="69"/>
      <c r="AU35" s="69"/>
      <c r="AV35" s="69"/>
      <c r="AW35" s="181"/>
      <c r="AX35" s="181"/>
      <c r="AY35" s="181"/>
      <c r="AZ35" s="181"/>
      <c r="BA35" s="181"/>
      <c r="BB35" s="69"/>
      <c r="BC35" s="69"/>
      <c r="BD35" s="69"/>
      <c r="BE35" s="69"/>
      <c r="BF35" s="69"/>
      <c r="BG35" s="181"/>
      <c r="BH35" s="181"/>
      <c r="BI35" s="181"/>
      <c r="BJ35" s="181"/>
      <c r="BK35" s="181"/>
      <c r="BL35" s="69"/>
      <c r="BM35" s="69"/>
      <c r="BN35" s="69"/>
      <c r="BO35" s="69"/>
      <c r="BP35" s="69"/>
      <c r="BQ35" s="181"/>
      <c r="BR35" s="181"/>
      <c r="BS35" s="181"/>
      <c r="BT35" s="181"/>
      <c r="BU35" s="181"/>
      <c r="BV35" s="69"/>
      <c r="BW35" s="69"/>
      <c r="BX35" s="69"/>
      <c r="BY35" s="69"/>
      <c r="BZ35" s="69"/>
      <c r="CA35" s="181"/>
      <c r="CB35" s="181"/>
      <c r="CC35" s="181"/>
      <c r="CD35" s="206" t="s">
        <v>170</v>
      </c>
      <c r="CH35" s="69"/>
      <c r="CI35" s="69"/>
      <c r="CJ35" s="69"/>
      <c r="CK35" s="181"/>
      <c r="CL35" s="181"/>
      <c r="CM35" s="181"/>
      <c r="CN35" s="181"/>
      <c r="CP35" s="69"/>
      <c r="CQ35" s="69"/>
    </row>
    <row r="36">
      <c r="A36" s="45"/>
      <c r="B36" s="103" t="s">
        <v>80</v>
      </c>
      <c r="C36" s="54">
        <v>20.0</v>
      </c>
      <c r="D36" s="54">
        <v>7.0</v>
      </c>
      <c r="E36" s="85"/>
      <c r="F36" s="54">
        <v>12.0</v>
      </c>
      <c r="G36" s="54">
        <v>27.0</v>
      </c>
      <c r="H36" s="55">
        <f t="shared" si="57"/>
        <v>3.3</v>
      </c>
      <c r="I36" s="55">
        <f t="shared" si="58"/>
        <v>5.85</v>
      </c>
      <c r="J36" s="55">
        <f t="shared" si="59"/>
        <v>3.7575</v>
      </c>
      <c r="K36" s="56">
        <f t="shared" ref="K36:L36" si="74">$K$2*C36</f>
        <v>24000</v>
      </c>
      <c r="L36" s="56">
        <f t="shared" si="74"/>
        <v>8400</v>
      </c>
      <c r="M36" s="56">
        <f t="shared" si="61"/>
        <v>0</v>
      </c>
      <c r="N36" s="56">
        <f t="shared" si="62"/>
        <v>18000</v>
      </c>
      <c r="O36" s="56">
        <f t="shared" si="63"/>
        <v>40500</v>
      </c>
      <c r="P36" s="56">
        <f t="shared" si="64"/>
        <v>4950</v>
      </c>
      <c r="Q36" s="56">
        <f t="shared" si="65"/>
        <v>4387.5</v>
      </c>
      <c r="R36" s="56">
        <f t="shared" si="66"/>
        <v>3757.5</v>
      </c>
      <c r="S36" s="57">
        <f t="shared" si="67"/>
        <v>103995</v>
      </c>
      <c r="T36" s="99">
        <f t="shared" si="68"/>
        <v>3.375</v>
      </c>
      <c r="W36" s="195" t="s">
        <v>192</v>
      </c>
      <c r="X36" s="196"/>
      <c r="Y36" s="228"/>
      <c r="Z36" s="228"/>
      <c r="AA36" s="229"/>
      <c r="AC36" s="181"/>
      <c r="AD36" s="181"/>
      <c r="AE36" s="181"/>
      <c r="AF36" s="181"/>
      <c r="AG36" s="181"/>
      <c r="AH36" s="69"/>
      <c r="AI36" s="69"/>
      <c r="AJ36" s="69"/>
      <c r="AK36" s="69"/>
      <c r="AL36" s="69"/>
      <c r="AM36" s="181"/>
      <c r="AN36" s="181"/>
      <c r="AO36" s="181"/>
      <c r="AP36" s="181"/>
      <c r="AQ36" s="181"/>
      <c r="AR36" s="69"/>
      <c r="AS36" s="69"/>
      <c r="AT36" s="69"/>
      <c r="AU36" s="69"/>
      <c r="AV36" s="69"/>
      <c r="AW36" s="181"/>
      <c r="AX36" s="181"/>
      <c r="AY36" s="181"/>
      <c r="AZ36" s="181"/>
      <c r="BA36" s="181"/>
      <c r="BB36" s="69"/>
      <c r="BC36" s="69"/>
      <c r="BD36" s="69"/>
      <c r="BE36" s="69"/>
      <c r="BF36" s="69"/>
      <c r="BG36" s="181"/>
      <c r="BH36" s="181"/>
      <c r="BI36" s="181"/>
      <c r="BJ36" s="181"/>
      <c r="BK36" s="181"/>
      <c r="BL36" s="69"/>
      <c r="BM36" s="69"/>
      <c r="BN36" s="69"/>
      <c r="BO36" s="69"/>
      <c r="BP36" s="69"/>
      <c r="BQ36" s="181"/>
      <c r="BR36" s="181"/>
      <c r="BS36" s="181"/>
      <c r="BT36" s="181"/>
      <c r="BU36" s="181"/>
      <c r="BV36" s="69"/>
      <c r="BW36" s="69"/>
      <c r="BX36" s="69"/>
      <c r="BY36" s="69"/>
      <c r="BZ36" s="69"/>
      <c r="CA36" s="181"/>
      <c r="CB36" s="181"/>
      <c r="CC36" s="181"/>
      <c r="CD36" s="181"/>
      <c r="CE36" s="230" t="s">
        <v>170</v>
      </c>
      <c r="CF36" s="69"/>
      <c r="CG36" s="69"/>
      <c r="CH36" s="69"/>
      <c r="CI36" s="69"/>
      <c r="CJ36" s="69"/>
      <c r="CK36" s="181"/>
      <c r="CL36" s="181"/>
      <c r="CM36" s="181"/>
      <c r="CN36" s="181"/>
      <c r="CP36" s="69"/>
      <c r="CQ36" s="69"/>
    </row>
    <row r="37">
      <c r="A37" s="45"/>
      <c r="B37" s="103" t="s">
        <v>81</v>
      </c>
      <c r="C37" s="54">
        <v>8.0</v>
      </c>
      <c r="D37" s="54">
        <v>8.0</v>
      </c>
      <c r="E37" s="85"/>
      <c r="F37" s="54">
        <v>3.0</v>
      </c>
      <c r="G37" s="54">
        <v>5.0</v>
      </c>
      <c r="H37" s="55">
        <f t="shared" si="57"/>
        <v>1.2</v>
      </c>
      <c r="I37" s="55">
        <f t="shared" si="58"/>
        <v>1.2</v>
      </c>
      <c r="J37" s="55">
        <f t="shared" si="59"/>
        <v>1.32</v>
      </c>
      <c r="K37" s="56">
        <f t="shared" ref="K37:L37" si="75">$K$2*C37</f>
        <v>9600</v>
      </c>
      <c r="L37" s="56">
        <f t="shared" si="75"/>
        <v>9600</v>
      </c>
      <c r="M37" s="56">
        <f t="shared" si="61"/>
        <v>0</v>
      </c>
      <c r="N37" s="56">
        <f t="shared" si="62"/>
        <v>4500</v>
      </c>
      <c r="O37" s="56">
        <f t="shared" si="63"/>
        <v>7500</v>
      </c>
      <c r="P37" s="56">
        <f t="shared" si="64"/>
        <v>1800</v>
      </c>
      <c r="Q37" s="56">
        <f t="shared" si="65"/>
        <v>900</v>
      </c>
      <c r="R37" s="56">
        <f t="shared" si="66"/>
        <v>1320</v>
      </c>
      <c r="S37" s="57">
        <f t="shared" si="67"/>
        <v>35220</v>
      </c>
      <c r="T37" s="99">
        <f t="shared" si="68"/>
        <v>1</v>
      </c>
      <c r="W37" s="231"/>
      <c r="X37" s="232" t="s">
        <v>193</v>
      </c>
      <c r="Y37" s="233"/>
      <c r="Z37" s="234"/>
      <c r="AA37" s="235">
        <v>44231.0</v>
      </c>
      <c r="AC37" s="181"/>
      <c r="AD37" s="181"/>
      <c r="AE37" s="181"/>
      <c r="AF37" s="181"/>
      <c r="AG37" s="181"/>
      <c r="AH37" s="69"/>
      <c r="AI37" s="69"/>
      <c r="AJ37" s="69"/>
      <c r="AK37" s="69"/>
      <c r="AL37" s="69"/>
      <c r="AM37" s="181"/>
      <c r="AN37" s="181"/>
      <c r="AO37" s="181"/>
      <c r="AP37" s="181"/>
      <c r="AQ37" s="181"/>
      <c r="AR37" s="69"/>
      <c r="AS37" s="69"/>
      <c r="AT37" s="69"/>
      <c r="AU37" s="69"/>
      <c r="AV37" s="69"/>
      <c r="AW37" s="181"/>
      <c r="AX37" s="181"/>
      <c r="AY37" s="181"/>
      <c r="AZ37" s="181"/>
      <c r="BA37" s="181"/>
      <c r="BB37" s="69"/>
      <c r="BC37" s="69"/>
      <c r="BD37" s="69"/>
      <c r="BE37" s="69"/>
      <c r="BF37" s="69"/>
      <c r="BG37" s="181"/>
      <c r="BH37" s="181"/>
      <c r="BI37" s="181"/>
      <c r="BJ37" s="181"/>
      <c r="BK37" s="181"/>
      <c r="BL37" s="69"/>
      <c r="BM37" s="69"/>
      <c r="BN37" s="69"/>
      <c r="BO37" s="69"/>
      <c r="BP37" s="69"/>
      <c r="BQ37" s="181"/>
      <c r="BR37" s="181"/>
      <c r="BS37" s="181"/>
      <c r="BT37" s="181"/>
      <c r="BU37" s="181"/>
      <c r="BV37" s="69"/>
      <c r="BW37" s="69"/>
      <c r="BX37" s="69"/>
      <c r="BY37" s="69"/>
      <c r="BZ37" s="69"/>
      <c r="CA37" s="181"/>
      <c r="CB37" s="181"/>
      <c r="CC37" s="181"/>
      <c r="CD37" s="181"/>
      <c r="CE37" s="206" t="s">
        <v>170</v>
      </c>
      <c r="CI37" s="69"/>
      <c r="CJ37" s="69"/>
      <c r="CK37" s="181"/>
      <c r="CL37" s="181"/>
      <c r="CM37" s="181"/>
      <c r="CN37" s="181"/>
      <c r="CP37" s="69"/>
      <c r="CQ37" s="69"/>
    </row>
    <row r="38">
      <c r="A38" s="45"/>
      <c r="B38" s="103" t="s">
        <v>82</v>
      </c>
      <c r="C38" s="54">
        <v>21.0</v>
      </c>
      <c r="D38" s="55"/>
      <c r="E38" s="85"/>
      <c r="F38" s="55"/>
      <c r="G38" s="54">
        <v>48.0</v>
      </c>
      <c r="H38" s="55">
        <f t="shared" si="57"/>
        <v>3.45</v>
      </c>
      <c r="I38" s="55">
        <f t="shared" si="58"/>
        <v>7.2</v>
      </c>
      <c r="J38" s="55">
        <f t="shared" si="59"/>
        <v>3.9825</v>
      </c>
      <c r="K38" s="56">
        <f t="shared" ref="K38:L38" si="76">$K$2*C38</f>
        <v>25200</v>
      </c>
      <c r="L38" s="56">
        <f t="shared" si="76"/>
        <v>0</v>
      </c>
      <c r="M38" s="56">
        <f t="shared" si="61"/>
        <v>0</v>
      </c>
      <c r="N38" s="56">
        <f t="shared" si="62"/>
        <v>0</v>
      </c>
      <c r="O38" s="56">
        <f t="shared" si="63"/>
        <v>72000</v>
      </c>
      <c r="P38" s="56">
        <f t="shared" si="64"/>
        <v>5175</v>
      </c>
      <c r="Q38" s="56">
        <f t="shared" si="65"/>
        <v>5400</v>
      </c>
      <c r="R38" s="56">
        <f t="shared" si="66"/>
        <v>3982.5</v>
      </c>
      <c r="S38" s="57">
        <f t="shared" si="67"/>
        <v>111757.5</v>
      </c>
      <c r="T38" s="99">
        <f t="shared" si="68"/>
        <v>6</v>
      </c>
      <c r="W38" s="231"/>
      <c r="X38" s="232" t="s">
        <v>194</v>
      </c>
      <c r="Y38" s="233"/>
      <c r="Z38" s="234"/>
      <c r="AA38" s="236">
        <v>1.0</v>
      </c>
      <c r="AC38" s="181"/>
      <c r="AD38" s="181"/>
      <c r="AE38" s="181"/>
      <c r="AF38" s="181"/>
      <c r="AG38" s="181"/>
      <c r="AH38" s="69"/>
      <c r="AI38" s="69"/>
      <c r="AJ38" s="69"/>
      <c r="AK38" s="69"/>
      <c r="AL38" s="69"/>
      <c r="AM38" s="181"/>
      <c r="AN38" s="181"/>
      <c r="AO38" s="181"/>
      <c r="AP38" s="181"/>
      <c r="AQ38" s="181"/>
      <c r="AR38" s="69"/>
      <c r="AS38" s="69"/>
      <c r="AT38" s="69"/>
      <c r="AU38" s="69"/>
      <c r="AV38" s="69"/>
      <c r="AW38" s="181"/>
      <c r="AX38" s="181"/>
      <c r="AY38" s="181"/>
      <c r="AZ38" s="181"/>
      <c r="BA38" s="181"/>
      <c r="BB38" s="69"/>
      <c r="BC38" s="69"/>
      <c r="BD38" s="69"/>
      <c r="BE38" s="69"/>
      <c r="BF38" s="69"/>
      <c r="BG38" s="181"/>
      <c r="BH38" s="181"/>
      <c r="BI38" s="181"/>
      <c r="BJ38" s="181"/>
      <c r="BK38" s="181"/>
      <c r="BL38" s="69"/>
      <c r="BM38" s="69"/>
      <c r="BN38" s="69"/>
      <c r="BO38" s="69"/>
      <c r="BP38" s="69"/>
      <c r="BQ38" s="181"/>
      <c r="BR38" s="181"/>
      <c r="BS38" s="181"/>
      <c r="BT38" s="181"/>
      <c r="BU38" s="181"/>
      <c r="BV38" s="69"/>
      <c r="BW38" s="69"/>
      <c r="BX38" s="69"/>
      <c r="BY38" s="69"/>
      <c r="BZ38" s="69"/>
      <c r="CA38" s="181"/>
      <c r="CB38" s="181"/>
      <c r="CC38" s="181"/>
      <c r="CD38" s="181"/>
      <c r="CE38" s="181"/>
      <c r="CF38" s="69"/>
      <c r="CG38" s="69"/>
      <c r="CH38" s="69"/>
      <c r="CI38" s="206" t="s">
        <v>170</v>
      </c>
      <c r="CK38" s="181"/>
      <c r="CL38" s="181"/>
      <c r="CM38" s="181"/>
      <c r="CN38" s="181"/>
      <c r="CP38" s="69"/>
      <c r="CQ38" s="69"/>
    </row>
    <row r="39">
      <c r="A39" s="45"/>
      <c r="B39" s="103" t="s">
        <v>83</v>
      </c>
      <c r="C39" s="54">
        <v>8.0</v>
      </c>
      <c r="D39" s="55"/>
      <c r="E39" s="85"/>
      <c r="F39" s="55"/>
      <c r="G39" s="55"/>
      <c r="H39" s="55">
        <f t="shared" si="57"/>
        <v>0.4</v>
      </c>
      <c r="I39" s="55">
        <f t="shared" si="58"/>
        <v>0</v>
      </c>
      <c r="J39" s="55">
        <f t="shared" si="59"/>
        <v>0.42</v>
      </c>
      <c r="K39" s="56">
        <f t="shared" ref="K39:L39" si="77">$K$2*C39</f>
        <v>9600</v>
      </c>
      <c r="L39" s="56">
        <f t="shared" si="77"/>
        <v>0</v>
      </c>
      <c r="M39" s="56">
        <f t="shared" si="61"/>
        <v>0</v>
      </c>
      <c r="N39" s="56">
        <f t="shared" si="62"/>
        <v>0</v>
      </c>
      <c r="O39" s="56">
        <f t="shared" si="63"/>
        <v>0</v>
      </c>
      <c r="P39" s="56">
        <f t="shared" si="64"/>
        <v>600</v>
      </c>
      <c r="Q39" s="56">
        <f t="shared" si="65"/>
        <v>0</v>
      </c>
      <c r="R39" s="56">
        <f t="shared" si="66"/>
        <v>420</v>
      </c>
      <c r="S39" s="57">
        <f t="shared" si="67"/>
        <v>10620</v>
      </c>
      <c r="T39" s="99">
        <f t="shared" si="68"/>
        <v>1</v>
      </c>
      <c r="W39" s="231"/>
      <c r="X39" s="232" t="s">
        <v>195</v>
      </c>
      <c r="Y39" s="233"/>
      <c r="Z39" s="234"/>
      <c r="AA39" s="235">
        <v>44260.0</v>
      </c>
      <c r="AC39" s="181"/>
      <c r="AD39" s="181"/>
      <c r="AE39" s="181"/>
      <c r="AF39" s="181"/>
      <c r="AG39" s="181"/>
      <c r="AH39" s="69"/>
      <c r="AI39" s="69"/>
      <c r="AJ39" s="69"/>
      <c r="AK39" s="69"/>
      <c r="AL39" s="69"/>
      <c r="AM39" s="181"/>
      <c r="AN39" s="181"/>
      <c r="AO39" s="181"/>
      <c r="AP39" s="181"/>
      <c r="AQ39" s="181"/>
      <c r="AR39" s="69"/>
      <c r="AS39" s="69"/>
      <c r="AT39" s="69"/>
      <c r="AU39" s="69"/>
      <c r="AV39" s="69"/>
      <c r="AW39" s="181"/>
      <c r="AX39" s="181"/>
      <c r="AY39" s="181"/>
      <c r="AZ39" s="181"/>
      <c r="BA39" s="181"/>
      <c r="BB39" s="69"/>
      <c r="BC39" s="69"/>
      <c r="BD39" s="69"/>
      <c r="BE39" s="69"/>
      <c r="BF39" s="69"/>
      <c r="BG39" s="181"/>
      <c r="BH39" s="181"/>
      <c r="BI39" s="181"/>
      <c r="BJ39" s="181"/>
      <c r="BK39" s="181"/>
      <c r="BL39" s="69"/>
      <c r="BM39" s="69"/>
      <c r="BN39" s="69"/>
      <c r="BO39" s="69"/>
      <c r="BP39" s="69"/>
      <c r="BQ39" s="181"/>
      <c r="BR39" s="181"/>
      <c r="BS39" s="181"/>
      <c r="BT39" s="181"/>
      <c r="BU39" s="181"/>
      <c r="BV39" s="69"/>
      <c r="BW39" s="69"/>
      <c r="BX39" s="69"/>
      <c r="BY39" s="69"/>
      <c r="BZ39" s="69"/>
      <c r="CA39" s="181"/>
      <c r="CB39" s="181"/>
      <c r="CC39" s="181"/>
      <c r="CD39" s="181"/>
      <c r="CE39" s="181"/>
      <c r="CF39" s="69"/>
      <c r="CG39" s="69"/>
      <c r="CH39" s="69"/>
      <c r="CI39" s="69"/>
      <c r="CJ39" s="206" t="s">
        <v>170</v>
      </c>
      <c r="CL39" s="181"/>
      <c r="CM39" s="181"/>
      <c r="CN39" s="181"/>
      <c r="CP39" s="69"/>
      <c r="CQ39" s="69"/>
    </row>
    <row r="40">
      <c r="A40" s="45"/>
      <c r="B40" s="103" t="s">
        <v>84</v>
      </c>
      <c r="C40" s="54">
        <v>8.0</v>
      </c>
      <c r="D40" s="55"/>
      <c r="E40" s="85"/>
      <c r="F40" s="54">
        <v>14.0</v>
      </c>
      <c r="G40" s="54">
        <v>12.0</v>
      </c>
      <c r="H40" s="55">
        <f t="shared" si="57"/>
        <v>1.7</v>
      </c>
      <c r="I40" s="55">
        <f t="shared" si="58"/>
        <v>3.9</v>
      </c>
      <c r="J40" s="55">
        <f t="shared" si="59"/>
        <v>1.98</v>
      </c>
      <c r="K40" s="56">
        <f t="shared" ref="K40:L40" si="78">$K$2*C40</f>
        <v>9600</v>
      </c>
      <c r="L40" s="56">
        <f t="shared" si="78"/>
        <v>0</v>
      </c>
      <c r="M40" s="56">
        <f t="shared" si="61"/>
        <v>0</v>
      </c>
      <c r="N40" s="56">
        <f t="shared" si="62"/>
        <v>21000</v>
      </c>
      <c r="O40" s="56">
        <f t="shared" si="63"/>
        <v>18000</v>
      </c>
      <c r="P40" s="56">
        <f t="shared" si="64"/>
        <v>2550</v>
      </c>
      <c r="Q40" s="56">
        <f t="shared" si="65"/>
        <v>2925</v>
      </c>
      <c r="R40" s="56">
        <f t="shared" si="66"/>
        <v>1980</v>
      </c>
      <c r="S40" s="57">
        <f t="shared" si="67"/>
        <v>56055</v>
      </c>
      <c r="T40" s="99">
        <f t="shared" si="68"/>
        <v>1.75</v>
      </c>
      <c r="W40" s="237"/>
      <c r="X40" s="238" t="s">
        <v>196</v>
      </c>
      <c r="Y40" s="239"/>
      <c r="Z40" s="240"/>
      <c r="AA40" s="241">
        <v>3.0</v>
      </c>
      <c r="AC40" s="181"/>
      <c r="AD40" s="181"/>
      <c r="AE40" s="181"/>
      <c r="AF40" s="181"/>
      <c r="AG40" s="181"/>
      <c r="AH40" s="69"/>
      <c r="AI40" s="69"/>
      <c r="AJ40" s="69"/>
      <c r="AK40" s="69"/>
      <c r="AL40" s="69"/>
      <c r="AM40" s="181"/>
      <c r="AN40" s="181"/>
      <c r="AO40" s="181"/>
      <c r="AP40" s="181"/>
      <c r="AQ40" s="181"/>
      <c r="AR40" s="69"/>
      <c r="AS40" s="69"/>
      <c r="AT40" s="69"/>
      <c r="AU40" s="69"/>
      <c r="AV40" s="69"/>
      <c r="AW40" s="181"/>
      <c r="AX40" s="181"/>
      <c r="AY40" s="181"/>
      <c r="AZ40" s="181"/>
      <c r="BA40" s="181"/>
      <c r="BB40" s="69"/>
      <c r="BC40" s="69"/>
      <c r="BD40" s="69"/>
      <c r="BE40" s="69"/>
      <c r="BF40" s="69"/>
      <c r="BG40" s="181"/>
      <c r="BH40" s="181"/>
      <c r="BI40" s="181"/>
      <c r="BJ40" s="181"/>
      <c r="BK40" s="181"/>
      <c r="BL40" s="69"/>
      <c r="BM40" s="69"/>
      <c r="BN40" s="69"/>
      <c r="BO40" s="69"/>
      <c r="BP40" s="69"/>
      <c r="BQ40" s="181"/>
      <c r="BR40" s="181"/>
      <c r="BS40" s="181"/>
      <c r="BT40" s="181"/>
      <c r="BU40" s="181"/>
      <c r="BV40" s="69"/>
      <c r="BW40" s="69"/>
      <c r="BX40" s="69"/>
      <c r="BY40" s="69"/>
      <c r="BZ40" s="69"/>
      <c r="CA40" s="181"/>
      <c r="CB40" s="181"/>
      <c r="CC40" s="181"/>
      <c r="CD40" s="181"/>
      <c r="CE40" s="181"/>
      <c r="CF40" s="69"/>
      <c r="CG40" s="69"/>
      <c r="CH40" s="69"/>
      <c r="CI40" s="69"/>
      <c r="CJ40" s="69"/>
      <c r="CK40" s="181"/>
      <c r="CL40" s="206" t="s">
        <v>170</v>
      </c>
      <c r="CN40" s="181"/>
      <c r="CP40" s="69"/>
      <c r="CQ40" s="69"/>
    </row>
    <row r="41">
      <c r="A41" s="45"/>
      <c r="B41" s="103" t="s">
        <v>85</v>
      </c>
      <c r="C41" s="55"/>
      <c r="D41" s="55"/>
      <c r="E41" s="85"/>
      <c r="F41" s="54">
        <v>3.0</v>
      </c>
      <c r="G41" s="54">
        <v>3.0</v>
      </c>
      <c r="H41" s="55">
        <f t="shared" si="57"/>
        <v>0.3</v>
      </c>
      <c r="I41" s="55">
        <f t="shared" si="58"/>
        <v>0.9</v>
      </c>
      <c r="J41" s="55">
        <f t="shared" si="59"/>
        <v>0.36</v>
      </c>
      <c r="K41" s="56">
        <f t="shared" ref="K41:L41" si="79">$K$2*C41</f>
        <v>0</v>
      </c>
      <c r="L41" s="56">
        <f t="shared" si="79"/>
        <v>0</v>
      </c>
      <c r="M41" s="56">
        <f t="shared" si="61"/>
        <v>0</v>
      </c>
      <c r="N41" s="56">
        <f t="shared" si="62"/>
        <v>4500</v>
      </c>
      <c r="O41" s="56">
        <f t="shared" si="63"/>
        <v>4500</v>
      </c>
      <c r="P41" s="56">
        <f t="shared" si="64"/>
        <v>450</v>
      </c>
      <c r="Q41" s="56">
        <f t="shared" si="65"/>
        <v>675</v>
      </c>
      <c r="R41" s="56">
        <f t="shared" si="66"/>
        <v>360</v>
      </c>
      <c r="S41" s="57">
        <f t="shared" si="67"/>
        <v>10485</v>
      </c>
      <c r="T41" s="99">
        <f t="shared" si="68"/>
        <v>0.375</v>
      </c>
      <c r="W41" s="106"/>
      <c r="AA41" s="180"/>
      <c r="AC41" s="181"/>
      <c r="AD41" s="181"/>
      <c r="AE41" s="181"/>
      <c r="AF41" s="181"/>
      <c r="AG41" s="181"/>
      <c r="AH41" s="69"/>
      <c r="AI41" s="69"/>
      <c r="AJ41" s="69"/>
      <c r="AK41" s="69"/>
      <c r="AL41" s="69"/>
      <c r="AM41" s="181"/>
      <c r="AN41" s="181"/>
      <c r="AO41" s="181"/>
      <c r="AP41" s="181"/>
      <c r="AQ41" s="181"/>
      <c r="AR41" s="69"/>
      <c r="AS41" s="69"/>
      <c r="AT41" s="69"/>
      <c r="AU41" s="69"/>
      <c r="AV41" s="69"/>
      <c r="AW41" s="181"/>
      <c r="AX41" s="181"/>
      <c r="AY41" s="181"/>
      <c r="AZ41" s="181"/>
      <c r="BA41" s="181"/>
      <c r="BB41" s="69"/>
      <c r="BC41" s="69"/>
      <c r="BD41" s="69"/>
      <c r="BE41" s="69"/>
      <c r="BF41" s="69"/>
      <c r="BG41" s="181"/>
      <c r="BH41" s="181"/>
      <c r="BI41" s="181"/>
      <c r="BJ41" s="181"/>
      <c r="BK41" s="181"/>
      <c r="BL41" s="69"/>
      <c r="BM41" s="69"/>
      <c r="BN41" s="69"/>
      <c r="BO41" s="69"/>
      <c r="BP41" s="69"/>
      <c r="BQ41" s="181"/>
      <c r="BR41" s="181"/>
      <c r="BS41" s="181"/>
      <c r="BT41" s="181"/>
      <c r="BU41" s="181"/>
      <c r="BV41" s="69"/>
      <c r="BW41" s="69"/>
      <c r="BX41" s="69"/>
      <c r="BY41" s="69"/>
      <c r="BZ41" s="69"/>
      <c r="CA41" s="181"/>
      <c r="CB41" s="181"/>
      <c r="CC41" s="181"/>
      <c r="CD41" s="181"/>
      <c r="CE41" s="181"/>
      <c r="CF41" s="69"/>
      <c r="CG41" s="69"/>
      <c r="CH41" s="69"/>
      <c r="CI41" s="69"/>
      <c r="CJ41" s="69"/>
      <c r="CK41" s="181"/>
      <c r="CL41" s="181"/>
      <c r="CM41" s="206" t="s">
        <v>170</v>
      </c>
      <c r="CP41" s="69"/>
      <c r="CQ41" s="69"/>
    </row>
    <row r="42">
      <c r="A42" s="93"/>
      <c r="B42" s="94"/>
      <c r="C42" s="95">
        <f t="shared" ref="C42:T42" si="80">SUM(C29:C41)</f>
        <v>106</v>
      </c>
      <c r="D42" s="95">
        <f t="shared" si="80"/>
        <v>15</v>
      </c>
      <c r="E42" s="95">
        <f t="shared" si="80"/>
        <v>0</v>
      </c>
      <c r="F42" s="95">
        <f t="shared" si="80"/>
        <v>105</v>
      </c>
      <c r="G42" s="95">
        <f t="shared" si="80"/>
        <v>162</v>
      </c>
      <c r="H42" s="95">
        <f t="shared" si="80"/>
        <v>19.4</v>
      </c>
      <c r="I42" s="95">
        <f t="shared" si="80"/>
        <v>40.05</v>
      </c>
      <c r="J42" s="95">
        <f t="shared" si="80"/>
        <v>22.3725</v>
      </c>
      <c r="K42" s="96">
        <f t="shared" si="80"/>
        <v>127200</v>
      </c>
      <c r="L42" s="96">
        <f t="shared" si="80"/>
        <v>18000</v>
      </c>
      <c r="M42" s="96">
        <f t="shared" si="80"/>
        <v>0</v>
      </c>
      <c r="N42" s="96">
        <f t="shared" si="80"/>
        <v>157500</v>
      </c>
      <c r="O42" s="96">
        <f t="shared" si="80"/>
        <v>243000</v>
      </c>
      <c r="P42" s="96">
        <f t="shared" si="80"/>
        <v>29100</v>
      </c>
      <c r="Q42" s="96">
        <f t="shared" si="80"/>
        <v>30037.5</v>
      </c>
      <c r="R42" s="96">
        <f t="shared" si="80"/>
        <v>22372.5</v>
      </c>
      <c r="S42" s="96">
        <f t="shared" si="80"/>
        <v>627210</v>
      </c>
      <c r="T42" s="104">
        <f t="shared" si="80"/>
        <v>25.625</v>
      </c>
      <c r="U42" s="19"/>
      <c r="W42" s="242"/>
      <c r="AA42" s="180"/>
      <c r="AC42" s="181"/>
      <c r="CP42" s="69"/>
      <c r="CQ42" s="69"/>
    </row>
    <row r="43">
      <c r="A43" s="110" t="s">
        <v>86</v>
      </c>
      <c r="B43" s="111"/>
      <c r="C43" s="112">
        <f t="shared" ref="C43:T43" si="81">C18+C28</f>
        <v>115</v>
      </c>
      <c r="D43" s="112">
        <f t="shared" si="81"/>
        <v>21</v>
      </c>
      <c r="E43" s="112">
        <f t="shared" si="81"/>
        <v>0</v>
      </c>
      <c r="F43" s="112">
        <f t="shared" si="81"/>
        <v>306</v>
      </c>
      <c r="G43" s="112">
        <f t="shared" si="81"/>
        <v>183</v>
      </c>
      <c r="H43" s="112">
        <f t="shared" si="81"/>
        <v>31.25</v>
      </c>
      <c r="I43" s="112">
        <f t="shared" si="81"/>
        <v>73.35</v>
      </c>
      <c r="J43" s="112">
        <f t="shared" si="81"/>
        <v>36.48</v>
      </c>
      <c r="K43" s="113">
        <f t="shared" si="81"/>
        <v>138000</v>
      </c>
      <c r="L43" s="113">
        <f t="shared" si="81"/>
        <v>25200</v>
      </c>
      <c r="M43" s="113">
        <f t="shared" si="81"/>
        <v>0</v>
      </c>
      <c r="N43" s="113">
        <f t="shared" si="81"/>
        <v>459000</v>
      </c>
      <c r="O43" s="113">
        <f t="shared" si="81"/>
        <v>274500</v>
      </c>
      <c r="P43" s="113">
        <f t="shared" si="81"/>
        <v>46875</v>
      </c>
      <c r="Q43" s="113">
        <f t="shared" si="81"/>
        <v>55012.5</v>
      </c>
      <c r="R43" s="113">
        <f t="shared" si="81"/>
        <v>36480</v>
      </c>
      <c r="S43" s="113">
        <f t="shared" si="81"/>
        <v>1091627.5</v>
      </c>
      <c r="T43" s="112">
        <f t="shared" si="81"/>
        <v>48.5</v>
      </c>
      <c r="U43" s="19"/>
      <c r="W43" s="242"/>
      <c r="AA43" s="180"/>
      <c r="AC43" s="181"/>
      <c r="AD43" s="181"/>
      <c r="AE43" s="181"/>
      <c r="AF43" s="181"/>
      <c r="AG43" s="181"/>
      <c r="AH43" s="69"/>
      <c r="AI43" s="69"/>
      <c r="AJ43" s="69"/>
      <c r="AK43" s="69"/>
      <c r="AL43" s="69"/>
      <c r="AM43" s="181"/>
      <c r="AN43" s="181"/>
      <c r="AO43" s="181"/>
      <c r="AP43" s="181"/>
      <c r="AQ43" s="181"/>
      <c r="AR43" s="69"/>
      <c r="AS43" s="69"/>
      <c r="AT43" s="69"/>
      <c r="AU43" s="69"/>
      <c r="AV43" s="69"/>
      <c r="AW43" s="200"/>
      <c r="AX43" s="200"/>
      <c r="AY43" s="200"/>
      <c r="AZ43" s="200"/>
      <c r="BA43" s="200"/>
      <c r="BB43" s="69"/>
      <c r="BC43" s="69"/>
      <c r="BD43" s="69"/>
      <c r="BE43" s="69"/>
      <c r="BF43" s="69"/>
      <c r="BG43" s="181"/>
      <c r="BH43" s="181"/>
      <c r="BI43" s="181"/>
      <c r="BJ43" s="181"/>
      <c r="BK43" s="181"/>
      <c r="BL43" s="69"/>
      <c r="BM43" s="69"/>
      <c r="BN43" s="69"/>
      <c r="BO43" s="69"/>
      <c r="BP43" s="69"/>
      <c r="BQ43" s="181"/>
      <c r="BR43" s="181"/>
      <c r="BS43" s="181"/>
      <c r="BT43" s="181"/>
      <c r="BU43" s="181"/>
      <c r="BV43" s="69"/>
      <c r="BW43" s="69"/>
      <c r="BX43" s="69"/>
      <c r="BY43" s="69"/>
      <c r="BZ43" s="69"/>
      <c r="CA43" s="181"/>
      <c r="CB43" s="181"/>
      <c r="CC43" s="181"/>
      <c r="CD43" s="181"/>
      <c r="CE43" s="181"/>
      <c r="CF43" s="69"/>
      <c r="CG43" s="69"/>
      <c r="CH43" s="69"/>
      <c r="CI43" s="69"/>
      <c r="CJ43" s="69"/>
      <c r="CK43" s="181"/>
      <c r="CL43" s="181"/>
      <c r="CM43" s="181"/>
      <c r="CN43" s="181"/>
      <c r="CO43" s="181"/>
      <c r="CP43" s="69"/>
      <c r="CQ43" s="69"/>
    </row>
    <row r="44">
      <c r="A44" s="243" t="s">
        <v>87</v>
      </c>
      <c r="B44" s="111"/>
      <c r="C44" s="116">
        <f t="shared" ref="C44:T44" si="82">C18+C28+C42</f>
        <v>221</v>
      </c>
      <c r="D44" s="116">
        <f t="shared" si="82"/>
        <v>36</v>
      </c>
      <c r="E44" s="116">
        <f t="shared" si="82"/>
        <v>0</v>
      </c>
      <c r="F44" s="116">
        <f t="shared" si="82"/>
        <v>411</v>
      </c>
      <c r="G44" s="116">
        <f t="shared" si="82"/>
        <v>345</v>
      </c>
      <c r="H44" s="116">
        <f t="shared" si="82"/>
        <v>50.65</v>
      </c>
      <c r="I44" s="116">
        <f t="shared" si="82"/>
        <v>113.4</v>
      </c>
      <c r="J44" s="116">
        <f t="shared" si="82"/>
        <v>58.8525</v>
      </c>
      <c r="K44" s="117">
        <f t="shared" si="82"/>
        <v>265200</v>
      </c>
      <c r="L44" s="117">
        <f t="shared" si="82"/>
        <v>43200</v>
      </c>
      <c r="M44" s="117">
        <f t="shared" si="82"/>
        <v>0</v>
      </c>
      <c r="N44" s="117">
        <f t="shared" si="82"/>
        <v>616500</v>
      </c>
      <c r="O44" s="117">
        <f t="shared" si="82"/>
        <v>517500</v>
      </c>
      <c r="P44" s="117">
        <f t="shared" si="82"/>
        <v>75975</v>
      </c>
      <c r="Q44" s="117">
        <f t="shared" si="82"/>
        <v>85050</v>
      </c>
      <c r="R44" s="117">
        <f t="shared" si="82"/>
        <v>58852.5</v>
      </c>
      <c r="S44" s="117">
        <f t="shared" si="82"/>
        <v>1718837.5</v>
      </c>
      <c r="T44" s="116">
        <f t="shared" si="82"/>
        <v>74.125</v>
      </c>
      <c r="U44" s="19"/>
      <c r="W44" s="242"/>
      <c r="AA44" s="180"/>
      <c r="AC44" s="181"/>
      <c r="AD44" s="181"/>
      <c r="AE44" s="181"/>
      <c r="AF44" s="181"/>
      <c r="AG44" s="181"/>
      <c r="AH44" s="69"/>
      <c r="AI44" s="69"/>
      <c r="AJ44" s="69"/>
      <c r="AK44" s="69"/>
      <c r="AL44" s="69"/>
      <c r="AM44" s="181"/>
      <c r="AN44" s="181"/>
      <c r="AO44" s="181"/>
      <c r="AP44" s="181"/>
      <c r="AQ44" s="181"/>
      <c r="AR44" s="69"/>
      <c r="AS44" s="69"/>
      <c r="AT44" s="69"/>
      <c r="AU44" s="69"/>
      <c r="AV44" s="69"/>
      <c r="AW44" s="200"/>
      <c r="AX44" s="200"/>
      <c r="AY44" s="200"/>
      <c r="AZ44" s="200"/>
      <c r="BA44" s="200"/>
      <c r="BB44" s="69"/>
      <c r="BC44" s="69"/>
      <c r="BD44" s="69"/>
      <c r="BE44" s="69"/>
      <c r="BF44" s="69"/>
      <c r="BG44" s="181"/>
      <c r="BH44" s="181"/>
      <c r="BI44" s="181"/>
      <c r="BJ44" s="181"/>
      <c r="BK44" s="181"/>
      <c r="BL44" s="69"/>
      <c r="BM44" s="69"/>
      <c r="BN44" s="69"/>
      <c r="BO44" s="69"/>
      <c r="BP44" s="69"/>
      <c r="BQ44" s="181"/>
      <c r="BR44" s="181"/>
      <c r="BS44" s="181"/>
      <c r="BT44" s="181"/>
      <c r="BU44" s="181"/>
      <c r="BV44" s="69"/>
      <c r="BW44" s="69"/>
      <c r="BX44" s="69"/>
      <c r="BY44" s="69"/>
      <c r="BZ44" s="69"/>
      <c r="CA44" s="181"/>
      <c r="CB44" s="181"/>
      <c r="CC44" s="181"/>
      <c r="CD44" s="181"/>
      <c r="CE44" s="181"/>
      <c r="CF44" s="69"/>
      <c r="CG44" s="69"/>
      <c r="CH44" s="69"/>
      <c r="CI44" s="69"/>
      <c r="CJ44" s="69"/>
      <c r="CK44" s="181"/>
      <c r="CL44" s="181"/>
      <c r="CM44" s="181"/>
      <c r="CN44" s="181"/>
      <c r="CO44" s="181"/>
      <c r="CP44" s="69"/>
      <c r="CQ44" s="69"/>
    </row>
    <row r="45">
      <c r="A45" s="69"/>
      <c r="F45" s="69"/>
      <c r="G45" s="69"/>
      <c r="H45" s="69"/>
      <c r="I45" s="69"/>
      <c r="J45" s="69"/>
      <c r="K45" s="69"/>
      <c r="L45" s="69"/>
      <c r="M45" s="69"/>
      <c r="N45" s="69"/>
      <c r="O45" s="69"/>
      <c r="P45" s="69"/>
      <c r="Q45" s="69"/>
      <c r="R45" s="69"/>
      <c r="S45" s="69"/>
      <c r="T45" s="107"/>
      <c r="U45" s="69"/>
      <c r="W45" s="244"/>
      <c r="X45" s="245"/>
      <c r="Y45" s="245"/>
      <c r="Z45" s="245"/>
      <c r="AA45" s="246"/>
      <c r="AC45" s="181"/>
      <c r="AD45" s="181"/>
      <c r="AE45" s="181"/>
      <c r="AF45" s="181"/>
      <c r="AG45" s="181"/>
      <c r="AH45" s="69"/>
      <c r="AI45" s="69"/>
      <c r="AJ45" s="69"/>
      <c r="AK45" s="69"/>
      <c r="AL45" s="69"/>
      <c r="AM45" s="181"/>
      <c r="AN45" s="181"/>
      <c r="AO45" s="181"/>
      <c r="AP45" s="181"/>
      <c r="AQ45" s="181"/>
      <c r="AR45" s="69"/>
      <c r="AS45" s="69"/>
      <c r="AT45" s="69"/>
      <c r="AU45" s="69"/>
      <c r="AV45" s="69"/>
      <c r="AW45" s="200"/>
      <c r="AX45" s="200"/>
      <c r="AY45" s="200"/>
      <c r="AZ45" s="200"/>
      <c r="BA45" s="200"/>
      <c r="BB45" s="69"/>
      <c r="BC45" s="69"/>
      <c r="BD45" s="69"/>
      <c r="BE45" s="69"/>
      <c r="BF45" s="69"/>
      <c r="BG45" s="181"/>
      <c r="BH45" s="181"/>
      <c r="BI45" s="181"/>
      <c r="BJ45" s="181"/>
      <c r="BK45" s="181"/>
      <c r="BL45" s="69"/>
      <c r="BM45" s="69"/>
      <c r="BN45" s="69"/>
      <c r="BO45" s="69"/>
      <c r="BP45" s="69"/>
      <c r="BQ45" s="181"/>
      <c r="BR45" s="181"/>
      <c r="BS45" s="181"/>
      <c r="BT45" s="181"/>
      <c r="BU45" s="181"/>
      <c r="BV45" s="69"/>
      <c r="BW45" s="69"/>
      <c r="BX45" s="69"/>
      <c r="BY45" s="69"/>
      <c r="BZ45" s="69"/>
      <c r="CA45" s="181"/>
      <c r="CB45" s="181"/>
      <c r="CC45" s="181"/>
      <c r="CD45" s="181"/>
      <c r="CE45" s="181"/>
      <c r="CF45" s="69"/>
      <c r="CG45" s="69"/>
      <c r="CH45" s="69"/>
      <c r="CI45" s="69"/>
      <c r="CJ45" s="69"/>
      <c r="CK45" s="181"/>
      <c r="CL45" s="181"/>
      <c r="CM45" s="181"/>
      <c r="CN45" s="181"/>
      <c r="CO45" s="181"/>
      <c r="CP45" s="69"/>
      <c r="CQ45" s="69"/>
    </row>
    <row r="46">
      <c r="A46" s="69"/>
      <c r="C46" s="247" t="s">
        <v>197</v>
      </c>
      <c r="I46" s="69"/>
      <c r="J46" s="69"/>
      <c r="K46" s="69"/>
      <c r="L46" s="69"/>
      <c r="M46" s="69"/>
      <c r="N46" s="69"/>
      <c r="O46" s="69"/>
      <c r="P46" s="69"/>
      <c r="Q46" s="69"/>
      <c r="R46" s="69"/>
      <c r="S46" s="69"/>
      <c r="T46" s="107"/>
      <c r="U46" s="69"/>
      <c r="V46" s="69"/>
      <c r="AB46" s="69"/>
      <c r="AC46" s="181"/>
      <c r="AD46" s="181"/>
      <c r="AE46" s="181"/>
      <c r="AF46" s="181"/>
      <c r="AG46" s="181"/>
      <c r="AH46" s="69"/>
      <c r="AI46" s="69"/>
      <c r="AJ46" s="69"/>
      <c r="AK46" s="69"/>
      <c r="AL46" s="69"/>
      <c r="AM46" s="181"/>
      <c r="AN46" s="181"/>
      <c r="AO46" s="181"/>
      <c r="AP46" s="181"/>
      <c r="AQ46" s="181"/>
      <c r="AR46" s="69"/>
      <c r="AS46" s="69"/>
      <c r="AT46" s="69"/>
      <c r="AU46" s="69"/>
      <c r="AV46" s="69"/>
      <c r="AW46" s="200"/>
      <c r="AX46" s="200"/>
      <c r="AY46" s="200"/>
      <c r="AZ46" s="200"/>
      <c r="BA46" s="200"/>
      <c r="BB46" s="69"/>
      <c r="BC46" s="69"/>
      <c r="BD46" s="69"/>
      <c r="BE46" s="69"/>
      <c r="BF46" s="69"/>
      <c r="BG46" s="181"/>
      <c r="BH46" s="181"/>
      <c r="BI46" s="181"/>
      <c r="BJ46" s="181"/>
      <c r="BK46" s="181"/>
      <c r="BL46" s="69"/>
      <c r="BM46" s="69"/>
      <c r="BN46" s="69"/>
      <c r="BO46" s="69"/>
      <c r="BP46" s="69"/>
      <c r="BQ46" s="181"/>
      <c r="BR46" s="181"/>
      <c r="BS46" s="181"/>
      <c r="BT46" s="181"/>
      <c r="BU46" s="181"/>
      <c r="BV46" s="69"/>
      <c r="BW46" s="69"/>
      <c r="BX46" s="69"/>
      <c r="BY46" s="69"/>
      <c r="BZ46" s="69"/>
      <c r="CA46" s="181"/>
      <c r="CB46" s="181"/>
      <c r="CC46" s="181"/>
      <c r="CD46" s="181"/>
      <c r="CE46" s="181"/>
      <c r="CF46" s="69"/>
      <c r="CG46" s="69"/>
      <c r="CH46" s="69"/>
      <c r="CI46" s="69"/>
      <c r="CJ46" s="69"/>
      <c r="CK46" s="181"/>
      <c r="CL46" s="181"/>
      <c r="CM46" s="181"/>
      <c r="CN46" s="181"/>
      <c r="CO46" s="181"/>
      <c r="CP46" s="69"/>
      <c r="CQ46" s="69"/>
    </row>
    <row r="47">
      <c r="A47" s="119"/>
      <c r="B47" s="109"/>
      <c r="C47" s="248">
        <v>1.0</v>
      </c>
      <c r="D47" s="249" t="s">
        <v>198</v>
      </c>
      <c r="P47" s="119"/>
      <c r="Q47" s="119"/>
      <c r="R47" s="119"/>
      <c r="S47" s="119"/>
      <c r="T47" s="250"/>
      <c r="U47" s="119"/>
      <c r="V47" s="119"/>
      <c r="W47" s="109"/>
      <c r="X47" s="109"/>
      <c r="Y47" s="109"/>
      <c r="Z47" s="109"/>
      <c r="AA47" s="109"/>
      <c r="AB47" s="119"/>
      <c r="AC47" s="251"/>
      <c r="AD47" s="251"/>
      <c r="AE47" s="251"/>
      <c r="AF47" s="251"/>
      <c r="AG47" s="251"/>
      <c r="AH47" s="119"/>
      <c r="AI47" s="119"/>
      <c r="AJ47" s="119"/>
      <c r="AK47" s="119"/>
      <c r="AL47" s="119"/>
      <c r="AM47" s="251"/>
      <c r="AN47" s="251"/>
      <c r="AO47" s="251"/>
      <c r="AP47" s="251"/>
      <c r="AQ47" s="251"/>
      <c r="AR47" s="119"/>
      <c r="AS47" s="119"/>
      <c r="AT47" s="119"/>
      <c r="AU47" s="119"/>
      <c r="AV47" s="119"/>
      <c r="AW47" s="252"/>
      <c r="AX47" s="252"/>
      <c r="AY47" s="252"/>
      <c r="AZ47" s="252"/>
      <c r="BA47" s="252"/>
      <c r="BB47" s="119"/>
      <c r="BC47" s="119"/>
      <c r="BD47" s="119"/>
      <c r="BE47" s="119"/>
      <c r="BF47" s="119"/>
      <c r="BG47" s="251"/>
      <c r="BH47" s="251"/>
      <c r="BI47" s="251"/>
      <c r="BJ47" s="251"/>
      <c r="BK47" s="251"/>
      <c r="BL47" s="119"/>
      <c r="BM47" s="119"/>
      <c r="BN47" s="119"/>
      <c r="BO47" s="119"/>
      <c r="BP47" s="119"/>
      <c r="BQ47" s="251"/>
      <c r="BR47" s="251"/>
      <c r="BS47" s="251"/>
      <c r="BT47" s="251"/>
      <c r="BU47" s="251"/>
      <c r="BV47" s="119"/>
      <c r="BW47" s="119"/>
      <c r="BX47" s="119"/>
      <c r="BY47" s="119"/>
      <c r="BZ47" s="119"/>
      <c r="CA47" s="251"/>
      <c r="CB47" s="251"/>
      <c r="CC47" s="251"/>
      <c r="CD47" s="251"/>
      <c r="CE47" s="251"/>
      <c r="CF47" s="119"/>
      <c r="CG47" s="119"/>
      <c r="CH47" s="119"/>
      <c r="CI47" s="119"/>
      <c r="CJ47" s="119"/>
      <c r="CK47" s="251"/>
      <c r="CL47" s="251"/>
      <c r="CM47" s="251"/>
      <c r="CN47" s="251"/>
      <c r="CO47" s="251"/>
      <c r="CP47" s="119"/>
      <c r="CQ47" s="119"/>
    </row>
    <row r="48">
      <c r="A48" s="119"/>
      <c r="B48" s="109"/>
      <c r="C48" s="248">
        <v>2.0</v>
      </c>
      <c r="D48" s="249" t="s">
        <v>199</v>
      </c>
      <c r="P48" s="119"/>
      <c r="Q48" s="119"/>
      <c r="R48" s="119"/>
      <c r="S48" s="119"/>
      <c r="T48" s="250"/>
      <c r="U48" s="119"/>
      <c r="V48" s="119"/>
      <c r="W48" s="109"/>
      <c r="X48" s="109"/>
      <c r="Y48" s="109"/>
      <c r="Z48" s="109"/>
      <c r="AA48" s="109"/>
      <c r="AB48" s="119"/>
      <c r="AC48" s="251"/>
      <c r="AD48" s="251"/>
      <c r="AE48" s="251"/>
      <c r="AF48" s="251"/>
      <c r="AG48" s="251"/>
      <c r="AH48" s="119"/>
      <c r="AI48" s="119"/>
      <c r="AJ48" s="119"/>
      <c r="AK48" s="119"/>
      <c r="AL48" s="119"/>
      <c r="AM48" s="251"/>
      <c r="AN48" s="251"/>
      <c r="AO48" s="251"/>
      <c r="AP48" s="251"/>
      <c r="AQ48" s="251"/>
      <c r="AR48" s="119"/>
      <c r="AS48" s="119"/>
      <c r="AT48" s="119"/>
      <c r="AU48" s="119"/>
      <c r="AV48" s="119"/>
      <c r="AW48" s="252"/>
      <c r="AX48" s="252"/>
      <c r="AY48" s="252"/>
      <c r="AZ48" s="252"/>
      <c r="BA48" s="252"/>
      <c r="BB48" s="119"/>
      <c r="BC48" s="119"/>
      <c r="BD48" s="119"/>
      <c r="BE48" s="119"/>
      <c r="BF48" s="119"/>
      <c r="BG48" s="251"/>
      <c r="BH48" s="251"/>
      <c r="BI48" s="251"/>
      <c r="BJ48" s="251"/>
      <c r="BK48" s="251"/>
      <c r="BL48" s="119"/>
      <c r="BM48" s="119"/>
      <c r="BN48" s="119"/>
      <c r="BO48" s="119"/>
      <c r="BP48" s="119"/>
      <c r="BQ48" s="251"/>
      <c r="BR48" s="251"/>
      <c r="BS48" s="251"/>
      <c r="BT48" s="251"/>
      <c r="BU48" s="251"/>
      <c r="BV48" s="119"/>
      <c r="BW48" s="119"/>
      <c r="BX48" s="119"/>
      <c r="BY48" s="119"/>
      <c r="BZ48" s="119"/>
      <c r="CA48" s="251"/>
      <c r="CB48" s="251"/>
      <c r="CC48" s="251"/>
      <c r="CD48" s="251"/>
      <c r="CE48" s="251"/>
      <c r="CF48" s="119"/>
      <c r="CG48" s="119"/>
      <c r="CH48" s="119"/>
      <c r="CI48" s="119"/>
      <c r="CJ48" s="119"/>
      <c r="CK48" s="251"/>
      <c r="CL48" s="251"/>
      <c r="CM48" s="251"/>
      <c r="CN48" s="251"/>
      <c r="CO48" s="251"/>
      <c r="CP48" s="119"/>
      <c r="CQ48" s="119"/>
    </row>
    <row r="49">
      <c r="A49" s="69"/>
      <c r="C49" s="253">
        <v>3.0</v>
      </c>
      <c r="D49" s="254" t="s">
        <v>200</v>
      </c>
      <c r="P49" s="69"/>
      <c r="Q49" s="69"/>
      <c r="R49" s="69"/>
      <c r="S49" s="69"/>
      <c r="T49" s="107"/>
      <c r="U49" s="69"/>
      <c r="V49" s="69"/>
      <c r="AB49" s="69"/>
      <c r="AC49" s="181"/>
      <c r="AD49" s="181"/>
      <c r="AE49" s="181"/>
      <c r="AF49" s="181"/>
      <c r="AG49" s="181"/>
      <c r="AH49" s="69"/>
      <c r="AI49" s="69"/>
      <c r="AJ49" s="69"/>
      <c r="AK49" s="69"/>
      <c r="AL49" s="69"/>
      <c r="AM49" s="181"/>
      <c r="AN49" s="181"/>
      <c r="AO49" s="181"/>
      <c r="AP49" s="181"/>
      <c r="AQ49" s="181"/>
      <c r="AR49" s="69"/>
      <c r="AS49" s="69"/>
      <c r="AT49" s="69"/>
      <c r="AU49" s="69"/>
      <c r="AV49" s="69"/>
      <c r="AW49" s="200"/>
      <c r="AX49" s="200"/>
      <c r="AY49" s="200"/>
      <c r="AZ49" s="200"/>
      <c r="BA49" s="200"/>
      <c r="BB49" s="69"/>
      <c r="BC49" s="69"/>
      <c r="BD49" s="69"/>
      <c r="BE49" s="69"/>
      <c r="BF49" s="69"/>
      <c r="BG49" s="181"/>
      <c r="BH49" s="181"/>
      <c r="BI49" s="181"/>
      <c r="BJ49" s="181"/>
      <c r="BK49" s="181"/>
      <c r="BL49" s="69"/>
      <c r="BM49" s="69"/>
      <c r="BN49" s="69"/>
      <c r="BO49" s="69"/>
      <c r="BP49" s="69"/>
      <c r="BQ49" s="181"/>
      <c r="BR49" s="181"/>
      <c r="BS49" s="181"/>
      <c r="BT49" s="181"/>
      <c r="BU49" s="181"/>
      <c r="BV49" s="69"/>
      <c r="BW49" s="69"/>
      <c r="BX49" s="69"/>
      <c r="BY49" s="69"/>
      <c r="BZ49" s="69"/>
      <c r="CA49" s="181"/>
      <c r="CB49" s="181"/>
      <c r="CC49" s="181"/>
      <c r="CD49" s="181"/>
      <c r="CE49" s="181"/>
      <c r="CF49" s="69"/>
      <c r="CG49" s="69"/>
      <c r="CH49" s="69"/>
      <c r="CI49" s="69"/>
      <c r="CJ49" s="69"/>
      <c r="CK49" s="181"/>
      <c r="CL49" s="181"/>
      <c r="CM49" s="181"/>
      <c r="CN49" s="181"/>
      <c r="CO49" s="181"/>
      <c r="CP49" s="69"/>
      <c r="CQ49" s="69"/>
    </row>
    <row r="50">
      <c r="A50" s="69"/>
      <c r="C50" s="253">
        <v>4.0</v>
      </c>
      <c r="D50" s="254" t="s">
        <v>201</v>
      </c>
      <c r="P50" s="69"/>
      <c r="Q50" s="69"/>
      <c r="R50" s="69"/>
      <c r="S50" s="69"/>
      <c r="T50" s="107"/>
      <c r="U50" s="69"/>
      <c r="V50" s="69"/>
      <c r="AB50" s="69"/>
      <c r="AC50" s="181"/>
      <c r="AD50" s="181"/>
      <c r="AE50" s="181"/>
      <c r="AF50" s="181"/>
      <c r="AG50" s="181"/>
      <c r="AH50" s="69"/>
      <c r="AI50" s="69"/>
      <c r="AJ50" s="69"/>
      <c r="AK50" s="69"/>
      <c r="AL50" s="69"/>
      <c r="AM50" s="181"/>
      <c r="AN50" s="181"/>
      <c r="AO50" s="181"/>
      <c r="AP50" s="181"/>
      <c r="AQ50" s="181"/>
      <c r="AR50" s="69"/>
      <c r="AS50" s="69"/>
      <c r="AT50" s="69"/>
      <c r="AU50" s="69"/>
      <c r="AV50" s="69"/>
      <c r="AW50" s="200"/>
      <c r="AX50" s="200"/>
      <c r="AY50" s="200"/>
      <c r="AZ50" s="200"/>
      <c r="BA50" s="200"/>
      <c r="BB50" s="69"/>
      <c r="BC50" s="69"/>
      <c r="BD50" s="69"/>
      <c r="BE50" s="69"/>
      <c r="BF50" s="69"/>
      <c r="BG50" s="181"/>
      <c r="BH50" s="181"/>
      <c r="BI50" s="181"/>
      <c r="BJ50" s="181"/>
      <c r="BK50" s="181"/>
      <c r="BL50" s="69"/>
      <c r="BM50" s="69"/>
      <c r="BN50" s="69"/>
      <c r="BO50" s="69"/>
      <c r="BP50" s="69"/>
      <c r="BQ50" s="181"/>
      <c r="BR50" s="181"/>
      <c r="BS50" s="181"/>
      <c r="BT50" s="181"/>
      <c r="BU50" s="181"/>
      <c r="BV50" s="69"/>
      <c r="BW50" s="69"/>
      <c r="BX50" s="69"/>
      <c r="BY50" s="69"/>
      <c r="BZ50" s="69"/>
      <c r="CA50" s="181"/>
      <c r="CB50" s="181"/>
      <c r="CC50" s="181"/>
      <c r="CD50" s="181"/>
      <c r="CE50" s="181"/>
      <c r="CF50" s="69"/>
      <c r="CG50" s="69"/>
      <c r="CH50" s="69"/>
      <c r="CI50" s="69"/>
      <c r="CJ50" s="69"/>
      <c r="CK50" s="181"/>
      <c r="CL50" s="181"/>
      <c r="CM50" s="181"/>
      <c r="CN50" s="181"/>
      <c r="CO50" s="181"/>
      <c r="CP50" s="69"/>
      <c r="CQ50" s="69"/>
    </row>
    <row r="51">
      <c r="A51" s="69"/>
      <c r="C51" s="253">
        <v>5.0</v>
      </c>
      <c r="D51" s="254" t="s">
        <v>202</v>
      </c>
      <c r="P51" s="69"/>
      <c r="Q51" s="69"/>
      <c r="R51" s="69"/>
      <c r="S51" s="69"/>
      <c r="T51" s="107"/>
      <c r="U51" s="69"/>
      <c r="V51" s="69"/>
      <c r="AB51" s="69"/>
      <c r="AC51" s="181"/>
      <c r="AD51" s="181"/>
      <c r="AE51" s="181"/>
      <c r="AF51" s="181"/>
      <c r="AG51" s="181"/>
      <c r="AH51" s="69"/>
      <c r="AI51" s="69"/>
      <c r="AJ51" s="69"/>
      <c r="AK51" s="69"/>
      <c r="AL51" s="69"/>
      <c r="AM51" s="181"/>
      <c r="AN51" s="181"/>
      <c r="AO51" s="181"/>
      <c r="AP51" s="181"/>
      <c r="AQ51" s="181"/>
      <c r="AR51" s="69"/>
      <c r="AS51" s="69"/>
      <c r="AT51" s="69"/>
      <c r="AU51" s="69"/>
      <c r="AV51" s="69"/>
      <c r="AW51" s="200"/>
      <c r="AX51" s="200"/>
      <c r="AY51" s="200"/>
      <c r="AZ51" s="200"/>
      <c r="BA51" s="200"/>
      <c r="BB51" s="69"/>
      <c r="BC51" s="69"/>
      <c r="BD51" s="69"/>
      <c r="BE51" s="69"/>
      <c r="BF51" s="69"/>
      <c r="BG51" s="181"/>
      <c r="BH51" s="181"/>
      <c r="BI51" s="181"/>
      <c r="BJ51" s="181"/>
      <c r="BK51" s="181"/>
      <c r="BL51" s="69"/>
      <c r="BM51" s="69"/>
      <c r="BN51" s="69"/>
      <c r="BO51" s="69"/>
      <c r="BP51" s="69"/>
      <c r="BQ51" s="181"/>
      <c r="BR51" s="181"/>
      <c r="BS51" s="181"/>
      <c r="BT51" s="181"/>
      <c r="BU51" s="181"/>
      <c r="BV51" s="69"/>
      <c r="BW51" s="69"/>
      <c r="BX51" s="69"/>
      <c r="BY51" s="69"/>
      <c r="BZ51" s="69"/>
      <c r="CA51" s="181"/>
      <c r="CB51" s="181"/>
      <c r="CC51" s="181"/>
      <c r="CD51" s="181"/>
      <c r="CE51" s="181"/>
      <c r="CF51" s="69"/>
      <c r="CG51" s="69"/>
      <c r="CH51" s="69"/>
      <c r="CI51" s="69"/>
      <c r="CJ51" s="69"/>
      <c r="CK51" s="181"/>
      <c r="CL51" s="181"/>
      <c r="CM51" s="181"/>
      <c r="CN51" s="181"/>
      <c r="CO51" s="181"/>
      <c r="CP51" s="69"/>
      <c r="CQ51" s="69"/>
    </row>
    <row r="52">
      <c r="A52" s="69"/>
      <c r="C52" s="253">
        <v>6.0</v>
      </c>
      <c r="D52" s="254" t="s">
        <v>203</v>
      </c>
      <c r="P52" s="69"/>
      <c r="Q52" s="69"/>
      <c r="R52" s="69"/>
      <c r="S52" s="69"/>
      <c r="T52" s="107"/>
      <c r="U52" s="69"/>
      <c r="V52" s="69"/>
      <c r="AB52" s="69"/>
      <c r="AC52" s="181"/>
      <c r="AD52" s="181"/>
      <c r="AE52" s="181"/>
      <c r="AF52" s="181"/>
      <c r="AG52" s="181"/>
      <c r="AH52" s="69"/>
      <c r="AI52" s="69"/>
      <c r="AJ52" s="69"/>
      <c r="AK52" s="69"/>
      <c r="AL52" s="69"/>
      <c r="AM52" s="181"/>
      <c r="AN52" s="181"/>
      <c r="AO52" s="181"/>
      <c r="AP52" s="181"/>
      <c r="AQ52" s="181"/>
      <c r="AR52" s="69"/>
      <c r="AS52" s="69"/>
      <c r="AT52" s="69"/>
      <c r="AU52" s="69"/>
      <c r="AV52" s="69"/>
      <c r="AW52" s="200"/>
      <c r="AX52" s="200"/>
      <c r="AY52" s="200"/>
      <c r="AZ52" s="200"/>
      <c r="BA52" s="200"/>
      <c r="BB52" s="69"/>
      <c r="BC52" s="69"/>
      <c r="BD52" s="69"/>
      <c r="BE52" s="69"/>
      <c r="BF52" s="69"/>
      <c r="BG52" s="181"/>
      <c r="BH52" s="181"/>
      <c r="BI52" s="181"/>
      <c r="BJ52" s="181"/>
      <c r="BK52" s="181"/>
      <c r="BL52" s="69"/>
      <c r="BM52" s="69"/>
      <c r="BN52" s="69"/>
      <c r="BO52" s="69"/>
      <c r="BP52" s="69"/>
      <c r="BQ52" s="181"/>
      <c r="BR52" s="181"/>
      <c r="BS52" s="181"/>
      <c r="BT52" s="181"/>
      <c r="BU52" s="181"/>
      <c r="BV52" s="69"/>
      <c r="BW52" s="69"/>
      <c r="BX52" s="69"/>
      <c r="BY52" s="69"/>
      <c r="BZ52" s="69"/>
      <c r="CA52" s="181"/>
      <c r="CB52" s="181"/>
      <c r="CC52" s="181"/>
      <c r="CD52" s="181"/>
      <c r="CE52" s="181"/>
      <c r="CF52" s="69"/>
      <c r="CG52" s="69"/>
      <c r="CH52" s="69"/>
      <c r="CI52" s="69"/>
      <c r="CJ52" s="69"/>
      <c r="CK52" s="181"/>
      <c r="CL52" s="181"/>
      <c r="CM52" s="181"/>
      <c r="CN52" s="181"/>
      <c r="CO52" s="181"/>
      <c r="CP52" s="69"/>
      <c r="CQ52" s="69"/>
    </row>
    <row r="53">
      <c r="A53" s="69"/>
      <c r="C53" s="253">
        <v>7.0</v>
      </c>
      <c r="D53" s="254" t="s">
        <v>204</v>
      </c>
      <c r="P53" s="69"/>
      <c r="Q53" s="69"/>
      <c r="R53" s="69"/>
      <c r="S53" s="69"/>
      <c r="T53" s="107"/>
      <c r="U53" s="69"/>
      <c r="V53" s="69"/>
      <c r="AB53" s="69"/>
      <c r="AC53" s="181"/>
      <c r="AD53" s="181"/>
      <c r="AE53" s="181"/>
      <c r="AF53" s="181"/>
      <c r="AG53" s="181"/>
      <c r="AH53" s="69"/>
      <c r="AI53" s="69"/>
      <c r="AJ53" s="69"/>
      <c r="AK53" s="69"/>
      <c r="AL53" s="69"/>
      <c r="AM53" s="181"/>
      <c r="AN53" s="181"/>
      <c r="AO53" s="181"/>
      <c r="AP53" s="181"/>
      <c r="AQ53" s="181"/>
      <c r="AR53" s="69"/>
      <c r="AS53" s="69"/>
      <c r="AT53" s="69"/>
      <c r="AU53" s="69"/>
      <c r="AV53" s="69"/>
      <c r="AW53" s="200"/>
      <c r="AX53" s="200"/>
      <c r="AY53" s="200"/>
      <c r="AZ53" s="200"/>
      <c r="BA53" s="200"/>
      <c r="BB53" s="69"/>
      <c r="BC53" s="69"/>
      <c r="BD53" s="69"/>
      <c r="BE53" s="69"/>
      <c r="BF53" s="69"/>
      <c r="BG53" s="181"/>
      <c r="BH53" s="181"/>
      <c r="BI53" s="181"/>
      <c r="BJ53" s="181"/>
      <c r="BK53" s="181"/>
      <c r="BL53" s="69"/>
      <c r="BM53" s="69"/>
      <c r="BN53" s="69"/>
      <c r="BO53" s="69"/>
      <c r="BP53" s="69"/>
      <c r="BQ53" s="181"/>
      <c r="BR53" s="181"/>
      <c r="BS53" s="181"/>
      <c r="BT53" s="181"/>
      <c r="BU53" s="181"/>
      <c r="BV53" s="69"/>
      <c r="BW53" s="69"/>
      <c r="BX53" s="69"/>
      <c r="BY53" s="69"/>
      <c r="BZ53" s="69"/>
      <c r="CA53" s="181"/>
      <c r="CB53" s="181"/>
      <c r="CC53" s="181"/>
      <c r="CD53" s="181"/>
      <c r="CE53" s="181"/>
      <c r="CF53" s="69"/>
      <c r="CG53" s="69"/>
      <c r="CH53" s="69"/>
      <c r="CI53" s="69"/>
      <c r="CJ53" s="69"/>
      <c r="CK53" s="181"/>
      <c r="CL53" s="181"/>
      <c r="CM53" s="181"/>
      <c r="CN53" s="181"/>
      <c r="CO53" s="181"/>
      <c r="CP53" s="69"/>
      <c r="CQ53" s="69"/>
    </row>
    <row r="54">
      <c r="A54" s="69"/>
      <c r="C54" s="253">
        <v>8.0</v>
      </c>
      <c r="D54" s="254" t="s">
        <v>205</v>
      </c>
      <c r="P54" s="69"/>
      <c r="Q54" s="69"/>
      <c r="R54" s="69"/>
      <c r="S54" s="69"/>
      <c r="T54" s="107"/>
      <c r="U54" s="69"/>
      <c r="V54" s="69"/>
      <c r="AB54" s="69"/>
      <c r="AC54" s="181"/>
      <c r="AD54" s="181"/>
      <c r="AE54" s="181"/>
      <c r="AF54" s="181"/>
      <c r="AG54" s="181"/>
      <c r="AH54" s="69"/>
      <c r="AI54" s="69"/>
      <c r="AJ54" s="69"/>
      <c r="AK54" s="69"/>
      <c r="AL54" s="69"/>
      <c r="AM54" s="181"/>
      <c r="AN54" s="181"/>
      <c r="AO54" s="181"/>
      <c r="AP54" s="181"/>
      <c r="AQ54" s="181"/>
      <c r="AR54" s="69"/>
      <c r="AS54" s="69"/>
      <c r="AT54" s="69"/>
      <c r="AU54" s="69"/>
      <c r="AV54" s="69"/>
      <c r="AW54" s="200"/>
      <c r="AX54" s="200"/>
      <c r="AY54" s="200"/>
      <c r="AZ54" s="200"/>
      <c r="BA54" s="200"/>
      <c r="BB54" s="69"/>
      <c r="BC54" s="69"/>
      <c r="BD54" s="69"/>
      <c r="BE54" s="69"/>
      <c r="BF54" s="69"/>
      <c r="BG54" s="181"/>
      <c r="BH54" s="181"/>
      <c r="BI54" s="181"/>
      <c r="BJ54" s="181"/>
      <c r="BK54" s="181"/>
      <c r="BL54" s="69"/>
      <c r="BM54" s="69"/>
      <c r="BN54" s="69"/>
      <c r="BO54" s="69"/>
      <c r="BP54" s="69"/>
      <c r="BQ54" s="181"/>
      <c r="BR54" s="181"/>
      <c r="BS54" s="181"/>
      <c r="BT54" s="181"/>
      <c r="BU54" s="181"/>
      <c r="BV54" s="69"/>
      <c r="BW54" s="69"/>
      <c r="BX54" s="69"/>
      <c r="BY54" s="69"/>
      <c r="BZ54" s="69"/>
      <c r="CA54" s="181"/>
      <c r="CB54" s="181"/>
      <c r="CC54" s="181"/>
      <c r="CD54" s="181"/>
      <c r="CE54" s="181"/>
      <c r="CF54" s="69"/>
      <c r="CG54" s="69"/>
      <c r="CH54" s="69"/>
      <c r="CI54" s="69"/>
      <c r="CJ54" s="69"/>
      <c r="CK54" s="181"/>
      <c r="CL54" s="181"/>
      <c r="CM54" s="181"/>
      <c r="CN54" s="181"/>
      <c r="CO54" s="181"/>
      <c r="CP54" s="69"/>
      <c r="CQ54" s="69"/>
    </row>
    <row r="55">
      <c r="A55" s="69"/>
      <c r="C55" s="253">
        <v>9.0</v>
      </c>
      <c r="D55" s="254" t="s">
        <v>206</v>
      </c>
      <c r="P55" s="69"/>
      <c r="Q55" s="69"/>
      <c r="R55" s="69"/>
      <c r="S55" s="69"/>
      <c r="T55" s="107"/>
      <c r="U55" s="69"/>
      <c r="V55" s="69"/>
      <c r="AB55" s="69"/>
      <c r="AC55" s="181"/>
      <c r="AD55" s="181"/>
      <c r="AE55" s="181"/>
      <c r="AF55" s="181"/>
      <c r="AG55" s="181"/>
      <c r="AH55" s="69"/>
      <c r="AI55" s="69"/>
      <c r="AJ55" s="69"/>
      <c r="AK55" s="69"/>
      <c r="AL55" s="69"/>
      <c r="AM55" s="181"/>
      <c r="AN55" s="181"/>
      <c r="AO55" s="181"/>
      <c r="AP55" s="181"/>
      <c r="AQ55" s="181"/>
      <c r="AR55" s="69"/>
      <c r="AS55" s="69"/>
      <c r="AT55" s="69"/>
      <c r="AU55" s="69"/>
      <c r="AV55" s="69"/>
      <c r="AW55" s="200"/>
      <c r="AX55" s="200"/>
      <c r="AY55" s="200"/>
      <c r="AZ55" s="200"/>
      <c r="BA55" s="200"/>
      <c r="BB55" s="69"/>
      <c r="BC55" s="69"/>
      <c r="BD55" s="69"/>
      <c r="BE55" s="69"/>
      <c r="BF55" s="69"/>
      <c r="BG55" s="181"/>
      <c r="BH55" s="181"/>
      <c r="BI55" s="181"/>
      <c r="BJ55" s="181"/>
      <c r="BK55" s="181"/>
      <c r="BL55" s="69"/>
      <c r="BM55" s="69"/>
      <c r="BN55" s="69"/>
      <c r="BO55" s="69"/>
      <c r="BP55" s="69"/>
      <c r="BQ55" s="181"/>
      <c r="BR55" s="181"/>
      <c r="BS55" s="181"/>
      <c r="BT55" s="181"/>
      <c r="BU55" s="181"/>
      <c r="BV55" s="69"/>
      <c r="BW55" s="69"/>
      <c r="BX55" s="69"/>
      <c r="BY55" s="69"/>
      <c r="BZ55" s="69"/>
      <c r="CA55" s="181"/>
      <c r="CB55" s="181"/>
      <c r="CC55" s="181"/>
      <c r="CD55" s="181"/>
      <c r="CE55" s="181"/>
      <c r="CF55" s="69"/>
      <c r="CG55" s="69"/>
      <c r="CH55" s="69"/>
      <c r="CI55" s="69"/>
      <c r="CJ55" s="69"/>
      <c r="CK55" s="181"/>
      <c r="CL55" s="181"/>
      <c r="CM55" s="181"/>
      <c r="CN55" s="181"/>
      <c r="CO55" s="181"/>
      <c r="CP55" s="69"/>
      <c r="CQ55" s="69"/>
    </row>
    <row r="56">
      <c r="A56" s="69"/>
      <c r="C56" s="253">
        <v>10.0</v>
      </c>
      <c r="D56" s="254" t="s">
        <v>207</v>
      </c>
      <c r="P56" s="69"/>
      <c r="Q56" s="69"/>
      <c r="R56" s="69"/>
      <c r="S56" s="69"/>
      <c r="T56" s="107"/>
      <c r="U56" s="69"/>
      <c r="V56" s="69"/>
      <c r="AB56" s="69"/>
      <c r="AC56" s="181"/>
      <c r="AD56" s="181"/>
      <c r="AE56" s="181"/>
      <c r="AF56" s="181"/>
      <c r="AG56" s="181"/>
      <c r="AH56" s="69"/>
      <c r="AI56" s="69"/>
      <c r="AJ56" s="69"/>
      <c r="AK56" s="69"/>
      <c r="AL56" s="69"/>
      <c r="AM56" s="181"/>
      <c r="AN56" s="181"/>
      <c r="AO56" s="181"/>
      <c r="AP56" s="181"/>
      <c r="AQ56" s="181"/>
      <c r="AR56" s="69"/>
      <c r="AS56" s="69"/>
      <c r="AT56" s="69"/>
      <c r="AU56" s="69"/>
      <c r="AV56" s="69"/>
      <c r="AW56" s="200"/>
      <c r="AX56" s="200"/>
      <c r="AY56" s="200"/>
      <c r="AZ56" s="200"/>
      <c r="BA56" s="200"/>
      <c r="BB56" s="69"/>
      <c r="BC56" s="69"/>
      <c r="BD56" s="69"/>
      <c r="BE56" s="69"/>
      <c r="BF56" s="69"/>
      <c r="BG56" s="181"/>
      <c r="BH56" s="181"/>
      <c r="BI56" s="181"/>
      <c r="BJ56" s="181"/>
      <c r="BK56" s="181"/>
      <c r="BL56" s="69"/>
      <c r="BM56" s="69"/>
      <c r="BN56" s="69"/>
      <c r="BO56" s="69"/>
      <c r="BP56" s="69"/>
      <c r="BQ56" s="181"/>
      <c r="BR56" s="181"/>
      <c r="BS56" s="181"/>
      <c r="BT56" s="181"/>
      <c r="BU56" s="181"/>
      <c r="BV56" s="69"/>
      <c r="BW56" s="69"/>
      <c r="BX56" s="69"/>
      <c r="BY56" s="69"/>
      <c r="BZ56" s="69"/>
      <c r="CA56" s="181"/>
      <c r="CB56" s="181"/>
      <c r="CC56" s="181"/>
      <c r="CD56" s="181"/>
      <c r="CE56" s="181"/>
      <c r="CF56" s="69"/>
      <c r="CG56" s="69"/>
      <c r="CH56" s="69"/>
      <c r="CI56" s="69"/>
      <c r="CJ56" s="69"/>
      <c r="CK56" s="181"/>
      <c r="CL56" s="181"/>
      <c r="CM56" s="181"/>
      <c r="CN56" s="181"/>
      <c r="CO56" s="181"/>
      <c r="CP56" s="69"/>
      <c r="CQ56" s="69"/>
    </row>
    <row r="57">
      <c r="A57" s="69"/>
      <c r="C57" s="253">
        <v>11.0</v>
      </c>
      <c r="D57" s="254"/>
      <c r="P57" s="69"/>
      <c r="Q57" s="69"/>
      <c r="R57" s="69"/>
      <c r="S57" s="69"/>
      <c r="T57" s="107"/>
      <c r="U57" s="69"/>
      <c r="V57" s="69"/>
      <c r="AB57" s="69"/>
      <c r="AC57" s="181"/>
      <c r="AD57" s="181"/>
      <c r="AE57" s="181"/>
      <c r="AF57" s="181"/>
      <c r="AG57" s="181"/>
      <c r="AH57" s="69"/>
      <c r="AI57" s="69"/>
      <c r="AJ57" s="69"/>
      <c r="AK57" s="69"/>
      <c r="AL57" s="69"/>
      <c r="AM57" s="181"/>
      <c r="AN57" s="181"/>
      <c r="AO57" s="181"/>
      <c r="AP57" s="181"/>
      <c r="AQ57" s="181"/>
      <c r="AR57" s="69"/>
      <c r="AS57" s="69"/>
      <c r="AT57" s="69"/>
      <c r="AU57" s="69"/>
      <c r="AV57" s="69"/>
      <c r="AW57" s="200"/>
      <c r="AX57" s="200"/>
      <c r="AY57" s="200"/>
      <c r="AZ57" s="200"/>
      <c r="BA57" s="200"/>
      <c r="BB57" s="69"/>
      <c r="BC57" s="69"/>
      <c r="BD57" s="69"/>
      <c r="BE57" s="69"/>
      <c r="BF57" s="69"/>
      <c r="BG57" s="181"/>
      <c r="BH57" s="181"/>
      <c r="BI57" s="181"/>
      <c r="BJ57" s="181"/>
      <c r="BK57" s="181"/>
      <c r="BL57" s="69"/>
      <c r="BM57" s="69"/>
      <c r="BN57" s="69"/>
      <c r="BO57" s="69"/>
      <c r="BP57" s="69"/>
      <c r="BQ57" s="181"/>
      <c r="BR57" s="181"/>
      <c r="BS57" s="181"/>
      <c r="BT57" s="181"/>
      <c r="BU57" s="181"/>
      <c r="BV57" s="69"/>
      <c r="BW57" s="69"/>
      <c r="BX57" s="69"/>
      <c r="BY57" s="69"/>
      <c r="BZ57" s="69"/>
      <c r="CA57" s="181"/>
      <c r="CB57" s="181"/>
      <c r="CC57" s="181"/>
      <c r="CD57" s="181"/>
      <c r="CE57" s="181"/>
      <c r="CF57" s="69"/>
      <c r="CG57" s="69"/>
      <c r="CH57" s="69"/>
      <c r="CI57" s="69"/>
      <c r="CJ57" s="69"/>
      <c r="CK57" s="181"/>
      <c r="CL57" s="181"/>
      <c r="CM57" s="181"/>
      <c r="CN57" s="181"/>
      <c r="CO57" s="181"/>
      <c r="CP57" s="69"/>
      <c r="CQ57" s="69"/>
    </row>
    <row r="58">
      <c r="A58" s="69"/>
      <c r="C58" s="253"/>
      <c r="D58" s="254"/>
      <c r="E58" s="254"/>
      <c r="F58" s="254"/>
      <c r="G58" s="254"/>
      <c r="H58" s="254"/>
      <c r="I58" s="254"/>
      <c r="J58" s="254"/>
      <c r="K58" s="254"/>
      <c r="L58" s="254"/>
      <c r="M58" s="254"/>
      <c r="N58" s="254"/>
      <c r="O58" s="254"/>
      <c r="P58" s="69"/>
      <c r="Q58" s="69"/>
      <c r="R58" s="69"/>
      <c r="S58" s="69"/>
      <c r="T58" s="107"/>
      <c r="U58" s="69"/>
      <c r="V58" s="69"/>
      <c r="AB58" s="69"/>
      <c r="AC58" s="181"/>
      <c r="AD58" s="181"/>
      <c r="AE58" s="181"/>
      <c r="AF58" s="181"/>
      <c r="AG58" s="181"/>
      <c r="AH58" s="69"/>
      <c r="AI58" s="69"/>
      <c r="AJ58" s="69"/>
      <c r="AK58" s="69"/>
      <c r="AL58" s="69"/>
      <c r="AM58" s="181"/>
      <c r="AN58" s="181"/>
      <c r="AO58" s="181"/>
      <c r="AP58" s="181"/>
      <c r="AQ58" s="181"/>
      <c r="AR58" s="69"/>
      <c r="AS58" s="69"/>
      <c r="AT58" s="69"/>
      <c r="AU58" s="69"/>
      <c r="AV58" s="69"/>
      <c r="AW58" s="200"/>
      <c r="AX58" s="200"/>
      <c r="AY58" s="200"/>
      <c r="AZ58" s="200"/>
      <c r="BA58" s="200"/>
      <c r="BB58" s="69"/>
      <c r="BC58" s="69"/>
      <c r="BD58" s="69"/>
      <c r="BE58" s="69"/>
      <c r="BF58" s="69"/>
      <c r="BG58" s="181"/>
      <c r="BH58" s="181"/>
      <c r="BI58" s="181"/>
      <c r="BJ58" s="181"/>
      <c r="BK58" s="181"/>
      <c r="BL58" s="69"/>
      <c r="BM58" s="69"/>
      <c r="BN58" s="69"/>
      <c r="BO58" s="69"/>
      <c r="BP58" s="69"/>
      <c r="BQ58" s="181"/>
      <c r="BR58" s="181"/>
      <c r="BS58" s="181"/>
      <c r="BT58" s="181"/>
      <c r="BU58" s="181"/>
      <c r="BV58" s="69"/>
      <c r="BW58" s="69"/>
      <c r="BX58" s="69"/>
      <c r="BY58" s="69"/>
      <c r="BZ58" s="69"/>
      <c r="CA58" s="181"/>
      <c r="CB58" s="181"/>
      <c r="CC58" s="181"/>
      <c r="CD58" s="181"/>
      <c r="CE58" s="181"/>
      <c r="CF58" s="69"/>
      <c r="CG58" s="69"/>
      <c r="CH58" s="69"/>
      <c r="CI58" s="69"/>
      <c r="CJ58" s="69"/>
      <c r="CK58" s="181"/>
      <c r="CL58" s="181"/>
      <c r="CM58" s="181"/>
      <c r="CN58" s="181"/>
      <c r="CO58" s="181"/>
      <c r="CP58" s="69"/>
      <c r="CQ58" s="69"/>
    </row>
    <row r="59">
      <c r="A59" s="69"/>
      <c r="C59" s="253"/>
      <c r="D59" s="255" t="s">
        <v>208</v>
      </c>
      <c r="P59" s="69"/>
      <c r="Q59" s="69"/>
      <c r="R59" s="69"/>
      <c r="S59" s="69"/>
      <c r="T59" s="107"/>
      <c r="U59" s="69"/>
      <c r="V59" s="69"/>
      <c r="AB59" s="69"/>
      <c r="AC59" s="181"/>
      <c r="AD59" s="181"/>
      <c r="AE59" s="181"/>
      <c r="AF59" s="181"/>
      <c r="AG59" s="181"/>
      <c r="AH59" s="69"/>
      <c r="AI59" s="69"/>
      <c r="AJ59" s="69"/>
      <c r="AK59" s="69"/>
      <c r="AL59" s="69"/>
      <c r="AM59" s="181"/>
      <c r="AN59" s="181"/>
      <c r="AO59" s="181"/>
      <c r="AP59" s="181"/>
      <c r="AQ59" s="181"/>
      <c r="AR59" s="69"/>
      <c r="AS59" s="69"/>
      <c r="AT59" s="69"/>
      <c r="AU59" s="69"/>
      <c r="AV59" s="69"/>
      <c r="AW59" s="200"/>
      <c r="AX59" s="200"/>
      <c r="AY59" s="200"/>
      <c r="AZ59" s="200"/>
      <c r="BA59" s="200"/>
      <c r="BB59" s="69"/>
      <c r="BC59" s="69"/>
      <c r="BD59" s="69"/>
      <c r="BE59" s="69"/>
      <c r="BF59" s="69"/>
      <c r="BG59" s="181"/>
      <c r="BH59" s="181"/>
      <c r="BI59" s="181"/>
      <c r="BJ59" s="181"/>
      <c r="BK59" s="181"/>
      <c r="BL59" s="69"/>
      <c r="BM59" s="69"/>
      <c r="BN59" s="69"/>
      <c r="BO59" s="69"/>
      <c r="BP59" s="69"/>
      <c r="BQ59" s="181"/>
      <c r="BR59" s="181"/>
      <c r="BS59" s="181"/>
      <c r="BT59" s="181"/>
      <c r="BU59" s="181"/>
      <c r="BV59" s="69"/>
      <c r="BW59" s="69"/>
      <c r="BX59" s="69"/>
      <c r="BY59" s="69"/>
      <c r="BZ59" s="69"/>
      <c r="CA59" s="181"/>
      <c r="CB59" s="181"/>
      <c r="CC59" s="181"/>
      <c r="CD59" s="181"/>
      <c r="CE59" s="181"/>
      <c r="CF59" s="69"/>
      <c r="CG59" s="69"/>
      <c r="CH59" s="69"/>
      <c r="CI59" s="69"/>
      <c r="CJ59" s="69"/>
      <c r="CK59" s="181"/>
      <c r="CL59" s="181"/>
      <c r="CM59" s="181"/>
      <c r="CN59" s="181"/>
      <c r="CO59" s="181"/>
      <c r="CP59" s="69"/>
      <c r="CQ59" s="69"/>
    </row>
    <row r="60">
      <c r="A60" s="69"/>
      <c r="F60" s="69"/>
      <c r="G60" s="69"/>
      <c r="H60" s="69"/>
      <c r="I60" s="69"/>
      <c r="J60" s="69"/>
      <c r="K60" s="69"/>
      <c r="L60" s="69"/>
      <c r="M60" s="69"/>
      <c r="N60" s="69"/>
      <c r="O60" s="69"/>
      <c r="P60" s="69"/>
      <c r="Q60" s="69"/>
      <c r="R60" s="69"/>
      <c r="S60" s="69"/>
      <c r="T60" s="107"/>
      <c r="U60" s="69"/>
      <c r="V60" s="69"/>
      <c r="AB60" s="69"/>
      <c r="AC60" s="181"/>
      <c r="AD60" s="181"/>
      <c r="AE60" s="181"/>
      <c r="AF60" s="181"/>
      <c r="AG60" s="181"/>
      <c r="AH60" s="69"/>
      <c r="AI60" s="69"/>
      <c r="AJ60" s="69"/>
      <c r="AK60" s="69"/>
      <c r="AL60" s="69"/>
      <c r="AM60" s="181"/>
      <c r="AN60" s="181"/>
      <c r="AO60" s="181"/>
      <c r="AP60" s="181"/>
      <c r="AQ60" s="181"/>
      <c r="AR60" s="69"/>
      <c r="AS60" s="69"/>
      <c r="AT60" s="69"/>
      <c r="AU60" s="69"/>
      <c r="AV60" s="69"/>
      <c r="AW60" s="200"/>
      <c r="AX60" s="200"/>
      <c r="AY60" s="200"/>
      <c r="AZ60" s="200"/>
      <c r="BA60" s="200"/>
      <c r="BB60" s="69"/>
      <c r="BC60" s="69"/>
      <c r="BD60" s="69"/>
      <c r="BE60" s="69"/>
      <c r="BF60" s="69"/>
      <c r="BG60" s="181"/>
      <c r="BH60" s="181"/>
      <c r="BI60" s="181"/>
      <c r="BJ60" s="181"/>
      <c r="BK60" s="181"/>
      <c r="BL60" s="69"/>
      <c r="BM60" s="69"/>
      <c r="BN60" s="69"/>
      <c r="BO60" s="69"/>
      <c r="BP60" s="69"/>
      <c r="BQ60" s="181"/>
      <c r="BR60" s="181"/>
      <c r="BS60" s="181"/>
      <c r="BT60" s="181"/>
      <c r="BU60" s="181"/>
      <c r="BV60" s="69"/>
      <c r="BW60" s="69"/>
      <c r="BX60" s="69"/>
      <c r="BY60" s="69"/>
      <c r="BZ60" s="69"/>
      <c r="CA60" s="181"/>
      <c r="CB60" s="181"/>
      <c r="CC60" s="181"/>
      <c r="CD60" s="181"/>
      <c r="CE60" s="181"/>
      <c r="CF60" s="69"/>
      <c r="CG60" s="69"/>
      <c r="CH60" s="69"/>
      <c r="CI60" s="69"/>
      <c r="CJ60" s="69"/>
      <c r="CK60" s="181"/>
      <c r="CL60" s="181"/>
      <c r="CM60" s="181"/>
      <c r="CN60" s="181"/>
      <c r="CO60" s="181"/>
      <c r="CP60" s="69"/>
      <c r="CQ60" s="69"/>
    </row>
  </sheetData>
  <mergeCells count="110">
    <mergeCell ref="W11:AA11"/>
    <mergeCell ref="W12:AA12"/>
    <mergeCell ref="W13:AA13"/>
    <mergeCell ref="AK13:AN13"/>
    <mergeCell ref="X14:Z14"/>
    <mergeCell ref="AM14:AP14"/>
    <mergeCell ref="X15:Z15"/>
    <mergeCell ref="AP15:AQ15"/>
    <mergeCell ref="X16:Z16"/>
    <mergeCell ref="AO16:AP16"/>
    <mergeCell ref="W17:AA17"/>
    <mergeCell ref="X18:Y18"/>
    <mergeCell ref="W5:Z5"/>
    <mergeCell ref="W6:Z6"/>
    <mergeCell ref="AF9:AG9"/>
    <mergeCell ref="AR9:AR18"/>
    <mergeCell ref="W10:Z10"/>
    <mergeCell ref="AG10:AM10"/>
    <mergeCell ref="AI11:AJ11"/>
    <mergeCell ref="AC18:AQ18"/>
    <mergeCell ref="AW21:AZ21"/>
    <mergeCell ref="AY22:BB22"/>
    <mergeCell ref="BE25:BF25"/>
    <mergeCell ref="BF26:BG26"/>
    <mergeCell ref="BI28:BR28"/>
    <mergeCell ref="BO29:BX29"/>
    <mergeCell ref="BY30:CH30"/>
    <mergeCell ref="CK32:CL32"/>
    <mergeCell ref="BZ34:CC34"/>
    <mergeCell ref="CD35:CG35"/>
    <mergeCell ref="CE37:CH37"/>
    <mergeCell ref="CI38:CJ38"/>
    <mergeCell ref="CJ39:CK39"/>
    <mergeCell ref="CL40:CM40"/>
    <mergeCell ref="AC42:CO42"/>
    <mergeCell ref="AZ2:BU2"/>
    <mergeCell ref="BV2:CQ2"/>
    <mergeCell ref="CO7:CO41"/>
    <mergeCell ref="BH9:BH28"/>
    <mergeCell ref="AS18:AT18"/>
    <mergeCell ref="AS19:AV19"/>
    <mergeCell ref="AU20:AV20"/>
    <mergeCell ref="CM41:CN41"/>
    <mergeCell ref="AC1:AR1"/>
    <mergeCell ref="AC2:AY2"/>
    <mergeCell ref="W4:AA4"/>
    <mergeCell ref="AC4:AV4"/>
    <mergeCell ref="AC5:CQ5"/>
    <mergeCell ref="CC6:CQ6"/>
    <mergeCell ref="U1:AB1"/>
    <mergeCell ref="AS1:BH1"/>
    <mergeCell ref="BI1:CQ1"/>
    <mergeCell ref="A2:B2"/>
    <mergeCell ref="C2:J2"/>
    <mergeCell ref="S2:T3"/>
    <mergeCell ref="U2:AA3"/>
    <mergeCell ref="C7:R7"/>
    <mergeCell ref="W7:Z7"/>
    <mergeCell ref="C8:R8"/>
    <mergeCell ref="W8:Z8"/>
    <mergeCell ref="AC8:CF8"/>
    <mergeCell ref="A4:A18"/>
    <mergeCell ref="A19:A28"/>
    <mergeCell ref="BB23:BE23"/>
    <mergeCell ref="BD24:BE24"/>
    <mergeCell ref="AC28:BG28"/>
    <mergeCell ref="U19:U28"/>
    <mergeCell ref="X19:Y19"/>
    <mergeCell ref="X20:Y20"/>
    <mergeCell ref="X21:Y21"/>
    <mergeCell ref="W34:Z34"/>
    <mergeCell ref="W35:AA35"/>
    <mergeCell ref="W36:X36"/>
    <mergeCell ref="W41:AA45"/>
    <mergeCell ref="C3:J3"/>
    <mergeCell ref="U4:U18"/>
    <mergeCell ref="V4:V45"/>
    <mergeCell ref="AB4:AB45"/>
    <mergeCell ref="C6:R6"/>
    <mergeCell ref="W9:Z9"/>
    <mergeCell ref="U29:U41"/>
    <mergeCell ref="D53:O53"/>
    <mergeCell ref="D54:O54"/>
    <mergeCell ref="D55:O55"/>
    <mergeCell ref="D56:O56"/>
    <mergeCell ref="D57:O57"/>
    <mergeCell ref="D59:O59"/>
    <mergeCell ref="C46:H46"/>
    <mergeCell ref="D47:O47"/>
    <mergeCell ref="D48:O48"/>
    <mergeCell ref="D49:O49"/>
    <mergeCell ref="D50:O50"/>
    <mergeCell ref="D51:O51"/>
    <mergeCell ref="D52:O52"/>
    <mergeCell ref="W22:Z22"/>
    <mergeCell ref="W23:AA23"/>
    <mergeCell ref="W24:AA24"/>
    <mergeCell ref="W25:AA25"/>
    <mergeCell ref="X26:Z26"/>
    <mergeCell ref="X27:Z27"/>
    <mergeCell ref="A3:B3"/>
    <mergeCell ref="A29:A42"/>
    <mergeCell ref="A43:B43"/>
    <mergeCell ref="A44:B44"/>
    <mergeCell ref="X28:Z28"/>
    <mergeCell ref="W29:AA29"/>
    <mergeCell ref="X30:Y30"/>
    <mergeCell ref="X31:Y31"/>
    <mergeCell ref="X32:Y32"/>
    <mergeCell ref="X33:Y33"/>
  </mergeCells>
  <conditionalFormatting sqref="C4:G44 H18:T18 H28:T28 H42:T44">
    <cfRule type="containsBlanks" dxfId="0" priority="1">
      <formula>LEN(TRIM(C4))=0</formula>
    </cfRule>
  </conditionalFormatting>
  <hyperlinks>
    <hyperlink r:id="rId1" ref="AF9"/>
    <hyperlink r:id="rId2" ref="AI11"/>
    <hyperlink r:id="rId3" ref="AK12"/>
    <hyperlink r:id="rId4" ref="AK13"/>
    <hyperlink r:id="rId5" ref="AM14"/>
    <hyperlink r:id="rId6" ref="AP15"/>
    <hyperlink r:id="rId7" ref="AO16"/>
    <hyperlink r:id="rId8" ref="AS18"/>
    <hyperlink r:id="rId9" ref="AS19"/>
    <hyperlink r:id="rId10" ref="AU20"/>
    <hyperlink r:id="rId11" ref="AW21"/>
    <hyperlink r:id="rId12" ref="AY22"/>
    <hyperlink r:id="rId13" ref="BB23"/>
    <hyperlink r:id="rId14" ref="BD24"/>
    <hyperlink r:id="rId15" ref="BE25"/>
    <hyperlink r:id="rId16" ref="BF26"/>
    <hyperlink r:id="rId17" ref="BI28"/>
    <hyperlink r:id="rId18" ref="BO29"/>
    <hyperlink r:id="rId19" ref="BY30"/>
    <hyperlink r:id="rId20" ref="BZ34"/>
    <hyperlink r:id="rId21" ref="CD35"/>
    <hyperlink r:id="rId22" ref="CE37"/>
    <hyperlink r:id="rId23" ref="CI38"/>
    <hyperlink r:id="rId24" ref="CJ39"/>
    <hyperlink r:id="rId25" ref="CL40"/>
    <hyperlink r:id="rId26" ref="CM41"/>
  </hyperlinks>
  <drawing r:id="rId27"/>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128.25"/>
  </cols>
  <sheetData>
    <row r="1">
      <c r="A1" s="123"/>
      <c r="B1" s="123" t="s">
        <v>1</v>
      </c>
      <c r="C1" s="123" t="s">
        <v>209</v>
      </c>
    </row>
    <row r="2">
      <c r="A2" s="256"/>
      <c r="B2" s="257"/>
      <c r="C2" s="257"/>
    </row>
    <row r="3">
      <c r="A3" s="258" t="s">
        <v>210</v>
      </c>
      <c r="B3" s="259" t="s">
        <v>211</v>
      </c>
      <c r="C3" s="260" t="b">
        <v>0</v>
      </c>
    </row>
    <row r="4">
      <c r="A4" s="140"/>
      <c r="B4" s="259" t="s">
        <v>212</v>
      </c>
      <c r="C4" s="261" t="b">
        <v>0</v>
      </c>
    </row>
    <row r="5">
      <c r="A5" s="140"/>
      <c r="B5" s="259" t="s">
        <v>213</v>
      </c>
      <c r="C5" s="261" t="b">
        <v>0</v>
      </c>
    </row>
    <row r="6">
      <c r="A6" s="140"/>
      <c r="B6" s="262" t="s">
        <v>214</v>
      </c>
      <c r="C6" s="261" t="b">
        <v>0</v>
      </c>
    </row>
    <row r="7">
      <c r="A7" s="140"/>
      <c r="B7" s="259" t="s">
        <v>215</v>
      </c>
      <c r="C7" s="261" t="b">
        <v>0</v>
      </c>
    </row>
    <row r="8">
      <c r="A8" s="140"/>
      <c r="B8" s="259" t="s">
        <v>216</v>
      </c>
      <c r="C8" s="260" t="b">
        <v>0</v>
      </c>
    </row>
    <row r="9">
      <c r="A9" s="140"/>
      <c r="B9" s="263" t="s">
        <v>217</v>
      </c>
      <c r="C9" s="261" t="b">
        <v>0</v>
      </c>
      <c r="E9" s="264"/>
    </row>
    <row r="10">
      <c r="A10" s="140"/>
      <c r="B10" s="259" t="s">
        <v>218</v>
      </c>
      <c r="C10" s="261" t="b">
        <v>0</v>
      </c>
    </row>
    <row r="11">
      <c r="A11" s="140"/>
      <c r="B11" s="259" t="s">
        <v>219</v>
      </c>
      <c r="C11" s="261" t="b">
        <v>0</v>
      </c>
    </row>
    <row r="12">
      <c r="A12" s="140"/>
      <c r="B12" s="262" t="s">
        <v>220</v>
      </c>
      <c r="C12" s="261" t="b">
        <v>0</v>
      </c>
    </row>
    <row r="13">
      <c r="A13" s="140"/>
      <c r="B13" s="262" t="s">
        <v>221</v>
      </c>
      <c r="C13" s="261" t="b">
        <v>0</v>
      </c>
    </row>
    <row r="14">
      <c r="A14" s="134"/>
      <c r="B14" s="259" t="s">
        <v>222</v>
      </c>
      <c r="C14" s="261" t="b">
        <v>0</v>
      </c>
    </row>
    <row r="15">
      <c r="A15" s="256"/>
      <c r="B15" s="257"/>
      <c r="C15" s="257"/>
    </row>
    <row r="16">
      <c r="A16" s="258" t="s">
        <v>223</v>
      </c>
      <c r="B16" s="265" t="s">
        <v>224</v>
      </c>
      <c r="C16" s="260" t="b">
        <v>0</v>
      </c>
    </row>
    <row r="17">
      <c r="A17" s="140"/>
      <c r="B17" s="259" t="s">
        <v>225</v>
      </c>
      <c r="C17" s="260" t="b">
        <v>0</v>
      </c>
    </row>
    <row r="18">
      <c r="A18" s="140"/>
      <c r="B18" s="266" t="s">
        <v>226</v>
      </c>
      <c r="C18" s="260" t="b">
        <v>0</v>
      </c>
      <c r="D18" s="267" t="s">
        <v>227</v>
      </c>
    </row>
    <row r="19">
      <c r="A19" s="140"/>
      <c r="B19" s="268" t="s">
        <v>228</v>
      </c>
      <c r="C19" s="261" t="b">
        <v>0</v>
      </c>
      <c r="D19" s="267" t="s">
        <v>227</v>
      </c>
    </row>
    <row r="20">
      <c r="A20" s="140"/>
      <c r="B20" s="266" t="s">
        <v>229</v>
      </c>
      <c r="C20" s="260" t="b">
        <v>0</v>
      </c>
      <c r="D20" s="267" t="s">
        <v>227</v>
      </c>
    </row>
    <row r="21">
      <c r="A21" s="140"/>
      <c r="B21" s="268" t="s">
        <v>230</v>
      </c>
      <c r="C21" s="261" t="b">
        <v>0</v>
      </c>
      <c r="D21" s="267" t="s">
        <v>227</v>
      </c>
    </row>
    <row r="22">
      <c r="A22" s="140"/>
      <c r="B22" s="269" t="s">
        <v>231</v>
      </c>
      <c r="C22" s="261" t="b">
        <v>0</v>
      </c>
    </row>
    <row r="23">
      <c r="A23" s="134"/>
      <c r="B23" s="263" t="s">
        <v>232</v>
      </c>
      <c r="C23" s="260" t="b">
        <v>0</v>
      </c>
    </row>
    <row r="24">
      <c r="A24" s="270"/>
      <c r="B24" s="46"/>
      <c r="C24" s="257"/>
    </row>
    <row r="25">
      <c r="A25" s="258" t="s">
        <v>233</v>
      </c>
      <c r="B25" s="271" t="s">
        <v>234</v>
      </c>
      <c r="C25" s="261" t="b">
        <v>0</v>
      </c>
    </row>
    <row r="26">
      <c r="A26" s="140"/>
      <c r="B26" s="265" t="s">
        <v>235</v>
      </c>
      <c r="C26" s="260" t="b">
        <v>0</v>
      </c>
    </row>
    <row r="27">
      <c r="A27" s="140"/>
      <c r="B27" s="271" t="s">
        <v>236</v>
      </c>
      <c r="C27" s="261" t="b">
        <v>0</v>
      </c>
    </row>
    <row r="28">
      <c r="A28" s="140"/>
      <c r="B28" s="265" t="s">
        <v>237</v>
      </c>
      <c r="C28" s="261" t="b">
        <v>0</v>
      </c>
    </row>
    <row r="29">
      <c r="A29" s="140"/>
      <c r="B29" s="271" t="s">
        <v>238</v>
      </c>
      <c r="C29" s="261" t="b">
        <v>0</v>
      </c>
    </row>
    <row r="30">
      <c r="A30" s="140"/>
      <c r="B30" s="272" t="s">
        <v>239</v>
      </c>
      <c r="C30" s="260" t="b">
        <v>0</v>
      </c>
    </row>
    <row r="31">
      <c r="A31" s="140"/>
      <c r="B31" s="271" t="s">
        <v>240</v>
      </c>
      <c r="C31" s="260" t="b">
        <v>0</v>
      </c>
      <c r="D31" s="124"/>
      <c r="E31" s="124"/>
    </row>
    <row r="32">
      <c r="A32" s="140"/>
      <c r="B32" s="271" t="s">
        <v>241</v>
      </c>
      <c r="C32" s="261" t="b">
        <v>0</v>
      </c>
      <c r="D32" s="124"/>
      <c r="E32" s="124"/>
    </row>
    <row r="33">
      <c r="A33" s="140"/>
      <c r="B33" s="271" t="s">
        <v>242</v>
      </c>
      <c r="C33" s="261" t="b">
        <v>0</v>
      </c>
    </row>
    <row r="34">
      <c r="A34" s="140"/>
      <c r="B34" s="271" t="s">
        <v>243</v>
      </c>
      <c r="C34" s="261" t="b">
        <v>0</v>
      </c>
    </row>
    <row r="35">
      <c r="A35" s="134"/>
      <c r="B35" s="273" t="s">
        <v>244</v>
      </c>
      <c r="C35" s="261" t="b">
        <v>0</v>
      </c>
    </row>
    <row r="36">
      <c r="A36" s="270"/>
      <c r="B36" s="46"/>
      <c r="C36" s="257"/>
    </row>
    <row r="37">
      <c r="A37" s="274" t="s">
        <v>245</v>
      </c>
      <c r="B37" s="275" t="s">
        <v>246</v>
      </c>
      <c r="C37" s="260" t="b">
        <v>0</v>
      </c>
    </row>
    <row r="38">
      <c r="A38" s="140"/>
      <c r="B38" s="266" t="s">
        <v>247</v>
      </c>
      <c r="C38" s="260" t="b">
        <v>0</v>
      </c>
      <c r="D38" s="276" t="s">
        <v>248</v>
      </c>
      <c r="H38" s="124"/>
      <c r="I38" s="124"/>
      <c r="J38" s="124"/>
      <c r="K38" s="124"/>
      <c r="L38" s="124"/>
      <c r="M38" s="124"/>
      <c r="N38" s="124"/>
      <c r="O38" s="124"/>
      <c r="P38" s="124"/>
      <c r="Q38" s="124"/>
      <c r="R38" s="124"/>
    </row>
    <row r="39">
      <c r="A39" s="140"/>
      <c r="B39" s="263" t="s">
        <v>249</v>
      </c>
      <c r="C39" s="261" t="b">
        <v>0</v>
      </c>
      <c r="D39" s="124"/>
      <c r="E39" s="124"/>
      <c r="F39" s="124"/>
      <c r="G39" s="124"/>
      <c r="H39" s="124"/>
      <c r="I39" s="124"/>
      <c r="J39" s="124"/>
      <c r="K39" s="124"/>
      <c r="L39" s="124"/>
      <c r="M39" s="124"/>
      <c r="N39" s="124"/>
      <c r="O39" s="124"/>
      <c r="P39" s="124"/>
      <c r="Q39" s="124"/>
      <c r="R39" s="124"/>
    </row>
    <row r="40">
      <c r="A40" s="140"/>
      <c r="B40" s="277" t="s">
        <v>250</v>
      </c>
      <c r="C40" s="260" t="b">
        <v>0</v>
      </c>
      <c r="D40" s="124"/>
      <c r="E40" s="124"/>
      <c r="F40" s="124"/>
      <c r="G40" s="124"/>
      <c r="H40" s="124"/>
      <c r="I40" s="124"/>
      <c r="J40" s="124"/>
      <c r="K40" s="124"/>
      <c r="L40" s="124"/>
      <c r="M40" s="124"/>
      <c r="N40" s="124"/>
      <c r="O40" s="124"/>
      <c r="P40" s="124"/>
      <c r="Q40" s="124"/>
      <c r="R40" s="124"/>
    </row>
    <row r="41">
      <c r="A41" s="140"/>
      <c r="B41" s="259" t="s">
        <v>251</v>
      </c>
      <c r="C41" s="261" t="b">
        <v>0</v>
      </c>
    </row>
    <row r="42">
      <c r="A42" s="134"/>
      <c r="B42" s="263" t="s">
        <v>252</v>
      </c>
      <c r="C42" s="261" t="b">
        <v>0</v>
      </c>
    </row>
    <row r="43">
      <c r="A43" s="270"/>
      <c r="B43" s="46"/>
      <c r="C43" s="257"/>
    </row>
    <row r="44">
      <c r="A44" s="258" t="s">
        <v>253</v>
      </c>
      <c r="B44" s="259" t="s">
        <v>254</v>
      </c>
      <c r="C44" s="261" t="b">
        <v>0</v>
      </c>
    </row>
    <row r="45">
      <c r="A45" s="140"/>
      <c r="B45" s="259" t="s">
        <v>255</v>
      </c>
      <c r="C45" s="261" t="b">
        <v>0</v>
      </c>
    </row>
    <row r="46">
      <c r="A46" s="140"/>
      <c r="B46" s="277" t="s">
        <v>256</v>
      </c>
      <c r="C46" s="260" t="b">
        <v>0</v>
      </c>
    </row>
    <row r="47">
      <c r="A47" s="140"/>
      <c r="B47" s="259" t="s">
        <v>257</v>
      </c>
      <c r="C47" s="261" t="b">
        <v>0</v>
      </c>
    </row>
    <row r="48">
      <c r="A48" s="140"/>
      <c r="B48" s="259" t="s">
        <v>258</v>
      </c>
      <c r="C48" s="261" t="b">
        <v>0</v>
      </c>
    </row>
    <row r="49">
      <c r="A49" s="134"/>
      <c r="B49" s="277" t="s">
        <v>259</v>
      </c>
      <c r="C49" s="260" t="b">
        <v>0</v>
      </c>
    </row>
    <row r="50">
      <c r="A50" s="270"/>
      <c r="B50" s="46"/>
      <c r="C50" s="257"/>
      <c r="D50" s="124"/>
      <c r="E50" s="124"/>
      <c r="F50" s="124"/>
      <c r="G50" s="124"/>
      <c r="H50" s="124"/>
      <c r="I50" s="124"/>
      <c r="J50" s="124"/>
      <c r="K50" s="124"/>
      <c r="L50" s="124"/>
      <c r="M50" s="124"/>
      <c r="N50" s="124"/>
      <c r="O50" s="124"/>
      <c r="P50" s="124"/>
      <c r="Q50" s="124"/>
    </row>
    <row r="51">
      <c r="A51" s="258" t="s">
        <v>260</v>
      </c>
      <c r="B51" s="259" t="s">
        <v>261</v>
      </c>
      <c r="C51" s="261" t="b">
        <v>0</v>
      </c>
      <c r="D51" s="124"/>
      <c r="E51" s="124"/>
      <c r="F51" s="124"/>
      <c r="G51" s="124"/>
      <c r="H51" s="124"/>
      <c r="I51" s="124"/>
      <c r="J51" s="124"/>
      <c r="K51" s="124"/>
      <c r="L51" s="124"/>
      <c r="M51" s="124"/>
      <c r="N51" s="124"/>
      <c r="O51" s="124"/>
      <c r="P51" s="124"/>
      <c r="Q51" s="124"/>
    </row>
    <row r="52">
      <c r="A52" s="140"/>
      <c r="B52" s="259" t="s">
        <v>262</v>
      </c>
      <c r="C52" s="261" t="b">
        <v>0</v>
      </c>
      <c r="D52" s="124"/>
      <c r="E52" s="124"/>
      <c r="F52" s="124"/>
      <c r="G52" s="124"/>
      <c r="H52" s="124"/>
      <c r="I52" s="124"/>
      <c r="J52" s="124"/>
      <c r="K52" s="124"/>
      <c r="L52" s="124"/>
      <c r="M52" s="124"/>
      <c r="N52" s="124"/>
      <c r="O52" s="124"/>
      <c r="P52" s="124"/>
      <c r="Q52" s="124"/>
    </row>
    <row r="53">
      <c r="A53" s="140"/>
      <c r="B53" s="259" t="s">
        <v>263</v>
      </c>
      <c r="C53" s="261" t="b">
        <v>0</v>
      </c>
    </row>
    <row r="54">
      <c r="A54" s="140"/>
      <c r="B54" s="259" t="s">
        <v>264</v>
      </c>
      <c r="C54" s="261" t="b">
        <v>0</v>
      </c>
    </row>
    <row r="55">
      <c r="A55" s="134"/>
      <c r="B55" s="278" t="s">
        <v>265</v>
      </c>
      <c r="C55" s="261" t="b">
        <v>0</v>
      </c>
    </row>
    <row r="56">
      <c r="A56" s="270"/>
      <c r="B56" s="46"/>
      <c r="C56" s="257"/>
    </row>
    <row r="57">
      <c r="A57" s="258" t="s">
        <v>266</v>
      </c>
      <c r="B57" s="259" t="s">
        <v>267</v>
      </c>
      <c r="C57" s="260" t="b">
        <v>0</v>
      </c>
    </row>
    <row r="58">
      <c r="A58" s="134"/>
      <c r="B58" s="277" t="s">
        <v>268</v>
      </c>
      <c r="C58" s="260" t="b">
        <v>0</v>
      </c>
    </row>
    <row r="59">
      <c r="A59" s="270"/>
      <c r="B59" s="46"/>
      <c r="C59" s="46"/>
      <c r="D59" s="279"/>
      <c r="E59" s="279"/>
    </row>
    <row r="60">
      <c r="A60" s="280" t="s">
        <v>269</v>
      </c>
      <c r="B60" s="277" t="s">
        <v>270</v>
      </c>
      <c r="C60" s="260" t="b">
        <v>0</v>
      </c>
    </row>
    <row r="61">
      <c r="A61" s="140"/>
      <c r="B61" s="263" t="s">
        <v>271</v>
      </c>
      <c r="C61" s="261" t="b">
        <v>0</v>
      </c>
    </row>
    <row r="62">
      <c r="A62" s="140"/>
      <c r="B62" s="259" t="s">
        <v>272</v>
      </c>
      <c r="C62" s="261" t="b">
        <v>0</v>
      </c>
    </row>
    <row r="63">
      <c r="A63" s="134"/>
      <c r="B63" s="263" t="s">
        <v>273</v>
      </c>
      <c r="C63" s="261" t="b">
        <v>0</v>
      </c>
    </row>
    <row r="64">
      <c r="A64" s="270"/>
      <c r="B64" s="46"/>
      <c r="C64" s="257"/>
    </row>
    <row r="65">
      <c r="A65" s="280" t="s">
        <v>274</v>
      </c>
      <c r="B65" s="277" t="s">
        <v>275</v>
      </c>
      <c r="C65" s="260" t="b">
        <v>0</v>
      </c>
    </row>
    <row r="66">
      <c r="A66" s="140"/>
      <c r="B66" s="259" t="s">
        <v>276</v>
      </c>
      <c r="C66" s="260" t="b">
        <v>0</v>
      </c>
    </row>
    <row r="67">
      <c r="A67" s="140"/>
      <c r="B67" s="259" t="s">
        <v>277</v>
      </c>
      <c r="C67" s="261" t="b">
        <v>0</v>
      </c>
    </row>
    <row r="68">
      <c r="A68" s="140"/>
      <c r="B68" s="259" t="s">
        <v>278</v>
      </c>
      <c r="C68" s="261" t="b">
        <v>0</v>
      </c>
    </row>
    <row r="69">
      <c r="A69" s="140"/>
      <c r="B69" s="259" t="s">
        <v>279</v>
      </c>
      <c r="C69" s="261" t="b">
        <v>0</v>
      </c>
    </row>
    <row r="70">
      <c r="A70" s="140"/>
      <c r="B70" s="277" t="s">
        <v>280</v>
      </c>
      <c r="C70" s="260" t="b">
        <v>0</v>
      </c>
    </row>
    <row r="71">
      <c r="A71" s="140"/>
      <c r="B71" s="259" t="s">
        <v>281</v>
      </c>
      <c r="C71" s="261" t="b">
        <v>0</v>
      </c>
    </row>
    <row r="72">
      <c r="A72" s="140"/>
      <c r="B72" s="277" t="s">
        <v>282</v>
      </c>
      <c r="C72" s="260" t="b">
        <v>0</v>
      </c>
    </row>
    <row r="73">
      <c r="A73" s="140"/>
      <c r="B73" s="263" t="s">
        <v>283</v>
      </c>
      <c r="C73" s="261" t="b">
        <v>0</v>
      </c>
      <c r="D73" s="281"/>
      <c r="E73" s="281"/>
      <c r="F73" s="281"/>
      <c r="G73" s="281"/>
    </row>
    <row r="74">
      <c r="A74" s="140"/>
      <c r="B74" s="259" t="s">
        <v>284</v>
      </c>
      <c r="C74" s="261" t="b">
        <v>0</v>
      </c>
      <c r="D74" s="124"/>
      <c r="E74" s="124"/>
      <c r="F74" s="124"/>
      <c r="G74" s="124"/>
    </row>
    <row r="75">
      <c r="A75" s="140"/>
      <c r="B75" s="259" t="s">
        <v>285</v>
      </c>
      <c r="C75" s="261" t="b">
        <v>0</v>
      </c>
      <c r="D75" s="124"/>
      <c r="E75" s="124"/>
      <c r="F75" s="124"/>
      <c r="G75" s="124"/>
    </row>
    <row r="76">
      <c r="A76" s="134"/>
      <c r="B76" s="259" t="s">
        <v>286</v>
      </c>
      <c r="C76" s="261" t="b">
        <v>0</v>
      </c>
      <c r="D76" s="124"/>
      <c r="E76" s="124"/>
      <c r="F76" s="124"/>
      <c r="G76" s="124"/>
    </row>
    <row r="77">
      <c r="A77" s="256"/>
      <c r="B77" s="257"/>
      <c r="C77" s="257"/>
    </row>
    <row r="78">
      <c r="A78" s="282" t="s">
        <v>287</v>
      </c>
      <c r="B78" s="46" t="s">
        <v>288</v>
      </c>
      <c r="C78" s="261" t="b">
        <v>0</v>
      </c>
      <c r="D78" s="124"/>
      <c r="E78" s="124"/>
    </row>
    <row r="79">
      <c r="A79" s="140"/>
      <c r="B79" s="259" t="s">
        <v>289</v>
      </c>
      <c r="C79" s="261" t="b">
        <v>0</v>
      </c>
      <c r="D79" s="124"/>
      <c r="E79" s="124"/>
    </row>
    <row r="80">
      <c r="A80" s="140"/>
      <c r="B80" s="259" t="s">
        <v>290</v>
      </c>
      <c r="C80" s="261" t="b">
        <v>0</v>
      </c>
    </row>
    <row r="81">
      <c r="A81" s="140"/>
      <c r="B81" s="259" t="s">
        <v>291</v>
      </c>
      <c r="C81" s="261" t="b">
        <v>0</v>
      </c>
    </row>
    <row r="82">
      <c r="A82" s="140"/>
      <c r="B82" s="283" t="s">
        <v>292</v>
      </c>
      <c r="C82" s="260" t="b">
        <v>0</v>
      </c>
    </row>
    <row r="83">
      <c r="A83" s="140"/>
      <c r="B83" s="259" t="s">
        <v>293</v>
      </c>
      <c r="C83" s="260" t="b">
        <v>0</v>
      </c>
    </row>
    <row r="84">
      <c r="A84" s="134"/>
      <c r="B84" s="259" t="s">
        <v>294</v>
      </c>
      <c r="C84" s="260" t="b">
        <v>0</v>
      </c>
    </row>
    <row r="85">
      <c r="A85" s="270"/>
      <c r="B85" s="46"/>
      <c r="C85" s="46"/>
    </row>
    <row r="86">
      <c r="A86" s="258" t="s">
        <v>295</v>
      </c>
      <c r="B86" s="259" t="s">
        <v>296</v>
      </c>
      <c r="C86" s="260" t="b">
        <v>0</v>
      </c>
    </row>
    <row r="87">
      <c r="A87" s="134"/>
      <c r="B87" s="259" t="s">
        <v>297</v>
      </c>
      <c r="C87" s="260" t="b">
        <v>0</v>
      </c>
    </row>
    <row r="88">
      <c r="A88" s="270"/>
      <c r="B88" s="46"/>
      <c r="C88" s="46"/>
    </row>
    <row r="89">
      <c r="A89" s="284" t="s">
        <v>298</v>
      </c>
      <c r="B89" s="259" t="s">
        <v>299</v>
      </c>
      <c r="C89" s="260" t="b">
        <v>0</v>
      </c>
    </row>
    <row r="90">
      <c r="A90" s="270"/>
      <c r="B90" s="46"/>
      <c r="C90" s="46"/>
    </row>
    <row r="91">
      <c r="A91" s="282" t="s">
        <v>300</v>
      </c>
      <c r="B91" s="275" t="s">
        <v>301</v>
      </c>
      <c r="C91" s="260" t="b">
        <v>0</v>
      </c>
    </row>
    <row r="92">
      <c r="A92" s="140"/>
      <c r="B92" s="277" t="s">
        <v>302</v>
      </c>
      <c r="C92" s="260" t="b">
        <v>0</v>
      </c>
    </row>
    <row r="93">
      <c r="A93" s="140"/>
      <c r="B93" s="259" t="s">
        <v>303</v>
      </c>
      <c r="C93" s="261" t="b">
        <v>0</v>
      </c>
    </row>
    <row r="94">
      <c r="A94" s="140"/>
      <c r="B94" s="285" t="s">
        <v>304</v>
      </c>
      <c r="C94" s="261" t="b">
        <v>0</v>
      </c>
    </row>
    <row r="95">
      <c r="A95" s="140"/>
      <c r="B95" s="259" t="s">
        <v>305</v>
      </c>
      <c r="C95" s="261" t="b">
        <v>0</v>
      </c>
    </row>
    <row r="96">
      <c r="A96" s="140"/>
      <c r="B96" s="275" t="s">
        <v>306</v>
      </c>
      <c r="C96" s="261" t="b">
        <v>0</v>
      </c>
    </row>
    <row r="97">
      <c r="A97" s="140"/>
      <c r="B97" s="259" t="s">
        <v>307</v>
      </c>
      <c r="C97" s="261" t="b">
        <v>0</v>
      </c>
    </row>
    <row r="98">
      <c r="A98" s="140"/>
      <c r="B98" s="275" t="s">
        <v>308</v>
      </c>
      <c r="C98" s="261" t="b">
        <v>0</v>
      </c>
    </row>
    <row r="99">
      <c r="A99" s="140"/>
      <c r="B99" s="259" t="s">
        <v>309</v>
      </c>
      <c r="C99" s="261" t="b">
        <v>0</v>
      </c>
    </row>
    <row r="100">
      <c r="A100" s="140"/>
      <c r="B100" s="259" t="s">
        <v>310</v>
      </c>
      <c r="C100" s="261" t="b">
        <v>0</v>
      </c>
    </row>
    <row r="101">
      <c r="A101" s="140"/>
      <c r="B101" s="275" t="s">
        <v>311</v>
      </c>
      <c r="C101" s="261" t="b">
        <v>0</v>
      </c>
    </row>
    <row r="102">
      <c r="A102" s="140"/>
      <c r="B102" s="259" t="s">
        <v>312</v>
      </c>
      <c r="C102" s="260" t="b">
        <v>0</v>
      </c>
    </row>
    <row r="103">
      <c r="A103" s="140"/>
      <c r="B103" s="275" t="s">
        <v>313</v>
      </c>
      <c r="C103" s="260" t="b">
        <v>0</v>
      </c>
    </row>
    <row r="104">
      <c r="A104" s="134"/>
      <c r="B104" s="277" t="s">
        <v>314</v>
      </c>
      <c r="C104" s="260" t="b">
        <v>0</v>
      </c>
    </row>
    <row r="105">
      <c r="A105" s="270"/>
      <c r="B105" s="46"/>
      <c r="C105" s="46"/>
    </row>
    <row r="106">
      <c r="A106" s="282" t="s">
        <v>315</v>
      </c>
      <c r="B106" s="275" t="s">
        <v>316</v>
      </c>
      <c r="C106" s="260" t="b">
        <v>0</v>
      </c>
    </row>
    <row r="107">
      <c r="A107" s="140"/>
      <c r="B107" s="263" t="s">
        <v>317</v>
      </c>
      <c r="C107" s="260" t="b">
        <v>0</v>
      </c>
    </row>
    <row r="108">
      <c r="A108" s="140"/>
      <c r="B108" s="259" t="s">
        <v>318</v>
      </c>
      <c r="C108" s="260" t="b">
        <v>0</v>
      </c>
    </row>
    <row r="109">
      <c r="A109" s="134"/>
      <c r="B109" s="259" t="s">
        <v>319</v>
      </c>
      <c r="C109" s="260" t="b">
        <v>0</v>
      </c>
    </row>
    <row r="110">
      <c r="A110" s="270"/>
      <c r="B110" s="46"/>
      <c r="C110" s="46"/>
    </row>
    <row r="111">
      <c r="A111" s="286" t="s">
        <v>320</v>
      </c>
      <c r="B111" s="259" t="s">
        <v>321</v>
      </c>
      <c r="C111" s="260" t="b">
        <v>0</v>
      </c>
    </row>
    <row r="112">
      <c r="A112" s="270"/>
      <c r="B112" s="46"/>
      <c r="C112" s="260"/>
    </row>
    <row r="113">
      <c r="A113" s="258" t="s">
        <v>322</v>
      </c>
      <c r="B113" s="259" t="s">
        <v>323</v>
      </c>
      <c r="C113" s="260" t="b">
        <v>0</v>
      </c>
    </row>
    <row r="114">
      <c r="A114" s="140"/>
      <c r="B114" s="259" t="s">
        <v>324</v>
      </c>
      <c r="C114" s="260" t="b">
        <v>0</v>
      </c>
    </row>
    <row r="115">
      <c r="A115" s="140"/>
      <c r="B115" s="259" t="s">
        <v>325</v>
      </c>
      <c r="C115" s="260" t="b">
        <v>0</v>
      </c>
    </row>
    <row r="116">
      <c r="A116" s="134"/>
      <c r="B116" s="263" t="s">
        <v>326</v>
      </c>
      <c r="C116" s="260" t="b">
        <v>0</v>
      </c>
    </row>
    <row r="117">
      <c r="A117" s="270"/>
      <c r="B117" s="46"/>
      <c r="C117" s="260"/>
    </row>
    <row r="118">
      <c r="A118" s="287" t="s">
        <v>327</v>
      </c>
      <c r="B118" s="288" t="s">
        <v>328</v>
      </c>
      <c r="C118" s="260" t="b">
        <v>0</v>
      </c>
    </row>
    <row r="119">
      <c r="A119" s="140"/>
      <c r="B119" s="289" t="s">
        <v>329</v>
      </c>
      <c r="C119" s="260" t="b">
        <v>0</v>
      </c>
    </row>
    <row r="120">
      <c r="A120" s="140"/>
      <c r="B120" s="290" t="s">
        <v>330</v>
      </c>
      <c r="C120" s="260" t="b">
        <v>0</v>
      </c>
    </row>
    <row r="121">
      <c r="A121" s="134"/>
      <c r="B121" s="288" t="s">
        <v>331</v>
      </c>
      <c r="C121" s="260" t="b">
        <v>0</v>
      </c>
    </row>
    <row r="122">
      <c r="A122" s="270"/>
      <c r="B122" s="46"/>
      <c r="C122" s="46"/>
    </row>
    <row r="123">
      <c r="A123" s="287" t="s">
        <v>332</v>
      </c>
      <c r="B123" s="288" t="s">
        <v>333</v>
      </c>
      <c r="C123" s="260" t="b">
        <v>0</v>
      </c>
    </row>
    <row r="124">
      <c r="A124" s="140"/>
      <c r="B124" s="289" t="s">
        <v>334</v>
      </c>
      <c r="C124" s="260" t="b">
        <v>0</v>
      </c>
    </row>
    <row r="125">
      <c r="A125" s="140"/>
      <c r="B125" s="46"/>
      <c r="C125" s="260"/>
    </row>
    <row r="126">
      <c r="A126" s="140"/>
      <c r="B126" s="46"/>
      <c r="C126" s="260"/>
    </row>
    <row r="127">
      <c r="A127" s="140"/>
      <c r="B127" s="46"/>
      <c r="C127" s="260"/>
    </row>
    <row r="128">
      <c r="A128" s="140"/>
      <c r="B128" s="46"/>
      <c r="C128" s="260"/>
    </row>
    <row r="129">
      <c r="A129" s="134"/>
      <c r="B129" s="46"/>
      <c r="C129" s="260"/>
    </row>
    <row r="130">
      <c r="A130" s="270"/>
      <c r="B130" s="46"/>
      <c r="C130" s="46"/>
    </row>
    <row r="131">
      <c r="A131" s="287" t="s">
        <v>335</v>
      </c>
      <c r="B131" s="291" t="s">
        <v>336</v>
      </c>
      <c r="C131" s="260" t="b">
        <v>0</v>
      </c>
    </row>
    <row r="132">
      <c r="A132" s="140"/>
      <c r="B132" s="291" t="s">
        <v>337</v>
      </c>
      <c r="C132" s="260" t="b">
        <v>0</v>
      </c>
    </row>
    <row r="133">
      <c r="A133" s="140"/>
      <c r="B133" s="291" t="s">
        <v>338</v>
      </c>
      <c r="C133" s="260" t="b">
        <v>0</v>
      </c>
    </row>
    <row r="134">
      <c r="A134" s="140"/>
      <c r="B134" s="291" t="s">
        <v>339</v>
      </c>
      <c r="C134" s="260" t="b">
        <v>0</v>
      </c>
    </row>
    <row r="135">
      <c r="A135" s="140"/>
      <c r="B135" s="292" t="s">
        <v>340</v>
      </c>
      <c r="C135" s="260" t="b">
        <v>0</v>
      </c>
    </row>
    <row r="136">
      <c r="A136" s="134"/>
      <c r="B136" s="291" t="s">
        <v>341</v>
      </c>
      <c r="C136" s="260" t="b">
        <v>0</v>
      </c>
    </row>
    <row r="137">
      <c r="A137" s="256"/>
      <c r="B137" s="257"/>
      <c r="C137" s="261"/>
    </row>
    <row r="138">
      <c r="A138" s="274" t="s">
        <v>342</v>
      </c>
      <c r="B138" s="293" t="s">
        <v>343</v>
      </c>
      <c r="C138" s="260" t="b">
        <v>0</v>
      </c>
    </row>
    <row r="139">
      <c r="A139" s="134"/>
      <c r="B139" s="294" t="s">
        <v>344</v>
      </c>
      <c r="C139" s="260" t="b">
        <v>0</v>
      </c>
    </row>
    <row r="140">
      <c r="A140" s="295"/>
      <c r="B140" s="296"/>
      <c r="C140" s="297"/>
    </row>
    <row r="141">
      <c r="A141" s="298" t="s">
        <v>345</v>
      </c>
      <c r="B141" s="299" t="s">
        <v>346</v>
      </c>
      <c r="C141" s="297"/>
    </row>
    <row r="142">
      <c r="B142" s="299" t="s">
        <v>347</v>
      </c>
      <c r="C142" s="297"/>
    </row>
    <row r="143">
      <c r="A143" s="69"/>
      <c r="B143" s="300"/>
    </row>
    <row r="144">
      <c r="A144" s="69"/>
      <c r="B144" s="300"/>
    </row>
    <row r="145">
      <c r="A145" s="69"/>
      <c r="B145" s="300"/>
    </row>
    <row r="146">
      <c r="A146" s="69"/>
    </row>
    <row r="147">
      <c r="A147" s="69"/>
    </row>
    <row r="148">
      <c r="A148" s="69"/>
    </row>
    <row r="149">
      <c r="A149" s="69"/>
    </row>
    <row r="150">
      <c r="A150" s="69"/>
    </row>
    <row r="151">
      <c r="A151" s="69"/>
    </row>
    <row r="152">
      <c r="A152" s="69"/>
    </row>
    <row r="153">
      <c r="A153" s="69"/>
    </row>
    <row r="154">
      <c r="A154" s="69"/>
    </row>
    <row r="155">
      <c r="A155" s="69"/>
    </row>
    <row r="156">
      <c r="A156" s="69"/>
    </row>
    <row r="157">
      <c r="A157" s="69"/>
    </row>
    <row r="158">
      <c r="A158" s="69"/>
    </row>
    <row r="159">
      <c r="A159" s="69"/>
    </row>
    <row r="160">
      <c r="A160" s="69"/>
    </row>
    <row r="161">
      <c r="A161" s="69"/>
    </row>
    <row r="162">
      <c r="A162" s="69"/>
    </row>
    <row r="163">
      <c r="A163" s="69"/>
    </row>
    <row r="164">
      <c r="A164" s="69"/>
    </row>
    <row r="165">
      <c r="A165" s="69"/>
    </row>
    <row r="166">
      <c r="A166" s="69"/>
    </row>
    <row r="167">
      <c r="A167" s="69"/>
    </row>
    <row r="168">
      <c r="A168" s="69"/>
    </row>
    <row r="169">
      <c r="A169" s="69"/>
    </row>
    <row r="170">
      <c r="A170" s="69"/>
    </row>
    <row r="171">
      <c r="A171" s="69"/>
    </row>
    <row r="172">
      <c r="A172" s="69"/>
    </row>
    <row r="173">
      <c r="A173" s="69"/>
    </row>
    <row r="174">
      <c r="A174" s="69"/>
    </row>
    <row r="175">
      <c r="A175" s="69"/>
    </row>
    <row r="176">
      <c r="A176" s="69"/>
    </row>
    <row r="177">
      <c r="A177" s="69"/>
    </row>
    <row r="178">
      <c r="A178" s="69"/>
    </row>
    <row r="179">
      <c r="A179" s="69"/>
    </row>
    <row r="180">
      <c r="A180" s="69"/>
    </row>
    <row r="181">
      <c r="A181" s="69"/>
    </row>
    <row r="182">
      <c r="A182" s="69"/>
    </row>
    <row r="183">
      <c r="A183" s="69"/>
    </row>
    <row r="184">
      <c r="A184" s="69"/>
    </row>
    <row r="185">
      <c r="A185" s="69"/>
    </row>
    <row r="186">
      <c r="A186" s="69"/>
    </row>
    <row r="187">
      <c r="A187" s="69"/>
    </row>
    <row r="188">
      <c r="A188" s="69"/>
    </row>
    <row r="189">
      <c r="A189" s="69"/>
    </row>
    <row r="190">
      <c r="A190" s="69"/>
    </row>
    <row r="191">
      <c r="A191" s="69"/>
    </row>
    <row r="192">
      <c r="A192" s="69"/>
    </row>
    <row r="193">
      <c r="A193" s="69"/>
    </row>
    <row r="194">
      <c r="A194" s="69"/>
    </row>
    <row r="195">
      <c r="A195" s="69"/>
    </row>
    <row r="196">
      <c r="A196" s="69"/>
    </row>
    <row r="197">
      <c r="A197" s="69"/>
    </row>
    <row r="198">
      <c r="A198" s="69"/>
    </row>
    <row r="199">
      <c r="A199" s="69"/>
    </row>
    <row r="200">
      <c r="A200" s="69"/>
    </row>
    <row r="201">
      <c r="A201" s="69"/>
    </row>
    <row r="202">
      <c r="A202" s="69"/>
    </row>
    <row r="203">
      <c r="A203" s="69"/>
    </row>
    <row r="204">
      <c r="A204" s="69"/>
    </row>
    <row r="205">
      <c r="A205" s="69"/>
    </row>
    <row r="206">
      <c r="A206" s="69"/>
    </row>
    <row r="207">
      <c r="A207" s="69"/>
    </row>
    <row r="208">
      <c r="A208" s="69"/>
    </row>
    <row r="209">
      <c r="A209" s="69"/>
    </row>
    <row r="210">
      <c r="A210" s="69"/>
    </row>
    <row r="211">
      <c r="A211" s="69"/>
    </row>
    <row r="212">
      <c r="A212" s="69"/>
    </row>
    <row r="213">
      <c r="A213" s="69"/>
    </row>
    <row r="214">
      <c r="A214" s="69"/>
    </row>
    <row r="215">
      <c r="A215" s="69"/>
    </row>
    <row r="216">
      <c r="A216" s="69"/>
    </row>
    <row r="217">
      <c r="A217" s="69"/>
    </row>
    <row r="218">
      <c r="A218" s="69"/>
    </row>
    <row r="219">
      <c r="A219" s="69"/>
    </row>
    <row r="220">
      <c r="A220" s="69"/>
    </row>
    <row r="221">
      <c r="A221" s="69"/>
    </row>
    <row r="222">
      <c r="A222" s="69"/>
    </row>
    <row r="223">
      <c r="A223" s="69"/>
    </row>
    <row r="224">
      <c r="A224" s="69"/>
    </row>
    <row r="225">
      <c r="A225" s="69"/>
    </row>
    <row r="226">
      <c r="A226" s="69"/>
    </row>
    <row r="227">
      <c r="A227" s="69"/>
    </row>
    <row r="228">
      <c r="A228" s="69"/>
    </row>
    <row r="229">
      <c r="A229" s="69"/>
    </row>
    <row r="230">
      <c r="A230" s="69"/>
    </row>
    <row r="231">
      <c r="A231" s="69"/>
    </row>
    <row r="232">
      <c r="A232" s="69"/>
    </row>
    <row r="233">
      <c r="A233" s="69"/>
    </row>
    <row r="234">
      <c r="A234" s="69"/>
    </row>
    <row r="235">
      <c r="A235" s="69"/>
    </row>
    <row r="236">
      <c r="A236" s="69"/>
    </row>
    <row r="237">
      <c r="A237" s="69"/>
    </row>
    <row r="238">
      <c r="A238" s="69"/>
    </row>
    <row r="239">
      <c r="A239" s="69"/>
    </row>
    <row r="240">
      <c r="A240" s="69"/>
    </row>
    <row r="241">
      <c r="A241" s="69"/>
    </row>
    <row r="242">
      <c r="A242" s="69"/>
    </row>
    <row r="243">
      <c r="A243" s="69"/>
    </row>
    <row r="244">
      <c r="A244" s="69"/>
    </row>
    <row r="245">
      <c r="A245" s="69"/>
    </row>
    <row r="246">
      <c r="A246" s="69"/>
    </row>
    <row r="247">
      <c r="A247" s="69"/>
    </row>
    <row r="248">
      <c r="A248" s="69"/>
    </row>
    <row r="249">
      <c r="A249" s="69"/>
    </row>
    <row r="250">
      <c r="A250" s="69"/>
    </row>
    <row r="251">
      <c r="A251" s="69"/>
    </row>
    <row r="252">
      <c r="A252" s="69"/>
    </row>
    <row r="253">
      <c r="A253" s="69"/>
    </row>
    <row r="254">
      <c r="A254" s="69"/>
    </row>
    <row r="255">
      <c r="A255" s="69"/>
    </row>
    <row r="256">
      <c r="A256" s="69"/>
    </row>
    <row r="257">
      <c r="A257" s="69"/>
    </row>
    <row r="258">
      <c r="A258" s="69"/>
    </row>
    <row r="259">
      <c r="A259" s="69"/>
    </row>
    <row r="260">
      <c r="A260" s="69"/>
    </row>
    <row r="261">
      <c r="A261" s="69"/>
    </row>
    <row r="262">
      <c r="A262" s="69"/>
    </row>
    <row r="263">
      <c r="A263" s="69"/>
    </row>
    <row r="264">
      <c r="A264" s="69"/>
    </row>
    <row r="265">
      <c r="A265" s="69"/>
    </row>
    <row r="266">
      <c r="A266" s="69"/>
    </row>
    <row r="267">
      <c r="A267" s="69"/>
    </row>
    <row r="268">
      <c r="A268" s="69"/>
    </row>
    <row r="269">
      <c r="A269" s="69"/>
    </row>
    <row r="270">
      <c r="A270" s="69"/>
    </row>
    <row r="271">
      <c r="A271" s="69"/>
    </row>
    <row r="272">
      <c r="A272" s="69"/>
    </row>
    <row r="273">
      <c r="A273" s="69"/>
    </row>
    <row r="274">
      <c r="A274" s="69"/>
    </row>
    <row r="275">
      <c r="A275" s="69"/>
    </row>
    <row r="276">
      <c r="A276" s="69"/>
    </row>
    <row r="277">
      <c r="A277" s="69"/>
    </row>
    <row r="278">
      <c r="A278" s="69"/>
    </row>
    <row r="279">
      <c r="A279" s="69"/>
    </row>
    <row r="280">
      <c r="A280" s="69"/>
    </row>
    <row r="281">
      <c r="A281" s="69"/>
    </row>
    <row r="282">
      <c r="A282" s="69"/>
    </row>
    <row r="283">
      <c r="A283" s="69"/>
    </row>
    <row r="284">
      <c r="A284" s="69"/>
    </row>
    <row r="285">
      <c r="A285" s="69"/>
    </row>
    <row r="286">
      <c r="A286" s="69"/>
    </row>
    <row r="287">
      <c r="A287" s="69"/>
    </row>
    <row r="288">
      <c r="A288" s="69"/>
    </row>
    <row r="289">
      <c r="A289" s="69"/>
    </row>
    <row r="290">
      <c r="A290" s="69"/>
    </row>
    <row r="291">
      <c r="A291" s="69"/>
    </row>
    <row r="292">
      <c r="A292" s="69"/>
    </row>
    <row r="293">
      <c r="A293" s="69"/>
    </row>
    <row r="294">
      <c r="A294" s="69"/>
    </row>
    <row r="295">
      <c r="A295" s="69"/>
    </row>
    <row r="296">
      <c r="A296" s="69"/>
    </row>
    <row r="297">
      <c r="A297" s="69"/>
    </row>
    <row r="298">
      <c r="A298" s="69"/>
    </row>
    <row r="299">
      <c r="A299" s="69"/>
    </row>
    <row r="300">
      <c r="A300" s="69"/>
    </row>
    <row r="301">
      <c r="A301" s="69"/>
    </row>
    <row r="302">
      <c r="A302" s="69"/>
    </row>
    <row r="303">
      <c r="A303" s="69"/>
    </row>
    <row r="304">
      <c r="A304" s="69"/>
    </row>
    <row r="305">
      <c r="A305" s="69"/>
    </row>
    <row r="306">
      <c r="A306" s="69"/>
    </row>
    <row r="307">
      <c r="A307" s="69"/>
    </row>
    <row r="308">
      <c r="A308" s="69"/>
    </row>
    <row r="309">
      <c r="A309" s="69"/>
    </row>
    <row r="310">
      <c r="A310" s="69"/>
    </row>
    <row r="311">
      <c r="A311" s="69"/>
    </row>
    <row r="312">
      <c r="A312" s="69"/>
    </row>
    <row r="313">
      <c r="A313" s="69"/>
    </row>
    <row r="314">
      <c r="A314" s="69"/>
    </row>
    <row r="315">
      <c r="A315" s="69"/>
    </row>
    <row r="316">
      <c r="A316" s="69"/>
    </row>
    <row r="317">
      <c r="A317" s="69"/>
    </row>
    <row r="318">
      <c r="A318" s="69"/>
    </row>
    <row r="319">
      <c r="A319" s="69"/>
    </row>
    <row r="320">
      <c r="A320" s="69"/>
    </row>
    <row r="321">
      <c r="A321" s="69"/>
    </row>
    <row r="322">
      <c r="A322" s="69"/>
    </row>
    <row r="323">
      <c r="A323" s="69"/>
    </row>
    <row r="324">
      <c r="A324" s="69"/>
    </row>
    <row r="325">
      <c r="A325" s="69"/>
    </row>
    <row r="326">
      <c r="A326" s="69"/>
    </row>
    <row r="327">
      <c r="A327" s="69"/>
    </row>
    <row r="328">
      <c r="A328" s="69"/>
    </row>
    <row r="329">
      <c r="A329" s="69"/>
    </row>
    <row r="330">
      <c r="A330" s="69"/>
    </row>
    <row r="331">
      <c r="A331" s="69"/>
    </row>
    <row r="332">
      <c r="A332" s="69"/>
    </row>
    <row r="333">
      <c r="A333" s="69"/>
    </row>
    <row r="334">
      <c r="A334" s="69"/>
    </row>
    <row r="335">
      <c r="A335" s="69"/>
    </row>
    <row r="336">
      <c r="A336" s="69"/>
    </row>
    <row r="337">
      <c r="A337" s="69"/>
    </row>
    <row r="338">
      <c r="A338" s="69"/>
    </row>
    <row r="339">
      <c r="A339" s="69"/>
    </row>
    <row r="340">
      <c r="A340" s="69"/>
    </row>
    <row r="341">
      <c r="A341" s="69"/>
    </row>
    <row r="342">
      <c r="A342" s="69"/>
    </row>
    <row r="343">
      <c r="A343" s="69"/>
    </row>
    <row r="344">
      <c r="A344" s="69"/>
    </row>
    <row r="345">
      <c r="A345" s="69"/>
    </row>
    <row r="346">
      <c r="A346" s="69"/>
    </row>
    <row r="347">
      <c r="A347" s="69"/>
    </row>
    <row r="348">
      <c r="A348" s="69"/>
    </row>
    <row r="349">
      <c r="A349" s="69"/>
    </row>
    <row r="350">
      <c r="A350" s="69"/>
    </row>
    <row r="351">
      <c r="A351" s="69"/>
    </row>
    <row r="352">
      <c r="A352" s="69"/>
    </row>
    <row r="353">
      <c r="A353" s="69"/>
    </row>
    <row r="354">
      <c r="A354" s="69"/>
    </row>
    <row r="355">
      <c r="A355" s="69"/>
    </row>
    <row r="356">
      <c r="A356" s="69"/>
    </row>
    <row r="357">
      <c r="A357" s="69"/>
    </row>
    <row r="358">
      <c r="A358" s="69"/>
    </row>
    <row r="359">
      <c r="A359" s="69"/>
    </row>
    <row r="360">
      <c r="A360" s="69"/>
    </row>
    <row r="361">
      <c r="A361" s="69"/>
    </row>
    <row r="362">
      <c r="A362" s="69"/>
    </row>
    <row r="363">
      <c r="A363" s="69"/>
    </row>
    <row r="364">
      <c r="A364" s="69"/>
    </row>
    <row r="365">
      <c r="A365" s="69"/>
    </row>
    <row r="366">
      <c r="A366" s="69"/>
    </row>
    <row r="367">
      <c r="A367" s="69"/>
    </row>
    <row r="368">
      <c r="A368" s="69"/>
    </row>
    <row r="369">
      <c r="A369" s="69"/>
    </row>
    <row r="370">
      <c r="A370" s="69"/>
    </row>
    <row r="371">
      <c r="A371" s="69"/>
    </row>
    <row r="372">
      <c r="A372" s="69"/>
    </row>
    <row r="373">
      <c r="A373" s="69"/>
    </row>
    <row r="374">
      <c r="A374" s="69"/>
    </row>
    <row r="375">
      <c r="A375" s="69"/>
    </row>
    <row r="376">
      <c r="A376" s="69"/>
    </row>
    <row r="377">
      <c r="A377" s="69"/>
    </row>
    <row r="378">
      <c r="A378" s="69"/>
    </row>
    <row r="379">
      <c r="A379" s="69"/>
    </row>
    <row r="380">
      <c r="A380" s="69"/>
    </row>
    <row r="381">
      <c r="A381" s="69"/>
    </row>
    <row r="382">
      <c r="A382" s="69"/>
    </row>
    <row r="383">
      <c r="A383" s="69"/>
    </row>
    <row r="384">
      <c r="A384" s="69"/>
    </row>
    <row r="385">
      <c r="A385" s="69"/>
    </row>
    <row r="386">
      <c r="A386" s="69"/>
    </row>
    <row r="387">
      <c r="A387" s="69"/>
    </row>
    <row r="388">
      <c r="A388" s="69"/>
    </row>
    <row r="389">
      <c r="A389" s="69"/>
    </row>
    <row r="390">
      <c r="A390" s="69"/>
    </row>
    <row r="391">
      <c r="A391" s="69"/>
    </row>
    <row r="392">
      <c r="A392" s="69"/>
    </row>
    <row r="393">
      <c r="A393" s="69"/>
    </row>
    <row r="394">
      <c r="A394" s="69"/>
    </row>
    <row r="395">
      <c r="A395" s="69"/>
    </row>
    <row r="396">
      <c r="A396" s="69"/>
    </row>
    <row r="397">
      <c r="A397" s="69"/>
    </row>
    <row r="398">
      <c r="A398" s="69"/>
    </row>
    <row r="399">
      <c r="A399" s="69"/>
    </row>
    <row r="400">
      <c r="A400" s="69"/>
    </row>
    <row r="401">
      <c r="A401" s="69"/>
    </row>
    <row r="402">
      <c r="A402" s="69"/>
    </row>
    <row r="403">
      <c r="A403" s="69"/>
    </row>
    <row r="404">
      <c r="A404" s="69"/>
    </row>
    <row r="405">
      <c r="A405" s="69"/>
    </row>
    <row r="406">
      <c r="A406" s="69"/>
    </row>
    <row r="407">
      <c r="A407" s="69"/>
    </row>
    <row r="408">
      <c r="A408" s="69"/>
    </row>
    <row r="409">
      <c r="A409" s="69"/>
    </row>
    <row r="410">
      <c r="A410" s="69"/>
    </row>
    <row r="411">
      <c r="A411" s="69"/>
    </row>
    <row r="412">
      <c r="A412" s="69"/>
    </row>
    <row r="413">
      <c r="A413" s="69"/>
    </row>
    <row r="414">
      <c r="A414" s="69"/>
    </row>
    <row r="415">
      <c r="A415" s="69"/>
    </row>
    <row r="416">
      <c r="A416" s="69"/>
    </row>
    <row r="417">
      <c r="A417" s="69"/>
    </row>
    <row r="418">
      <c r="A418" s="69"/>
    </row>
    <row r="419">
      <c r="A419" s="69"/>
    </row>
    <row r="420">
      <c r="A420" s="69"/>
    </row>
    <row r="421">
      <c r="A421" s="69"/>
    </row>
    <row r="422">
      <c r="A422" s="69"/>
    </row>
    <row r="423">
      <c r="A423" s="69"/>
    </row>
    <row r="424">
      <c r="A424" s="69"/>
    </row>
    <row r="425">
      <c r="A425" s="69"/>
    </row>
    <row r="426">
      <c r="A426" s="69"/>
    </row>
    <row r="427">
      <c r="A427" s="69"/>
    </row>
    <row r="428">
      <c r="A428" s="69"/>
    </row>
    <row r="429">
      <c r="A429" s="69"/>
    </row>
    <row r="430">
      <c r="A430" s="69"/>
    </row>
    <row r="431">
      <c r="A431" s="69"/>
    </row>
    <row r="432">
      <c r="A432" s="69"/>
    </row>
    <row r="433">
      <c r="A433" s="69"/>
    </row>
    <row r="434">
      <c r="A434" s="69"/>
    </row>
    <row r="435">
      <c r="A435" s="69"/>
    </row>
    <row r="436">
      <c r="A436" s="69"/>
    </row>
    <row r="437">
      <c r="A437" s="69"/>
    </row>
    <row r="438">
      <c r="A438" s="69"/>
    </row>
    <row r="439">
      <c r="A439" s="69"/>
    </row>
    <row r="440">
      <c r="A440" s="69"/>
    </row>
    <row r="441">
      <c r="A441" s="69"/>
    </row>
    <row r="442">
      <c r="A442" s="69"/>
    </row>
    <row r="443">
      <c r="A443" s="69"/>
    </row>
    <row r="444">
      <c r="A444" s="69"/>
    </row>
    <row r="445">
      <c r="A445" s="69"/>
    </row>
    <row r="446">
      <c r="A446" s="69"/>
    </row>
    <row r="447">
      <c r="A447" s="69"/>
    </row>
    <row r="448">
      <c r="A448" s="69"/>
    </row>
    <row r="449">
      <c r="A449" s="69"/>
    </row>
    <row r="450">
      <c r="A450" s="69"/>
    </row>
    <row r="451">
      <c r="A451" s="69"/>
    </row>
    <row r="452">
      <c r="A452" s="69"/>
    </row>
    <row r="453">
      <c r="A453" s="69"/>
    </row>
    <row r="454">
      <c r="A454" s="69"/>
    </row>
    <row r="455">
      <c r="A455" s="69"/>
    </row>
    <row r="456">
      <c r="A456" s="69"/>
    </row>
    <row r="457">
      <c r="A457" s="69"/>
    </row>
    <row r="458">
      <c r="A458" s="69"/>
    </row>
    <row r="459">
      <c r="A459" s="69"/>
    </row>
    <row r="460">
      <c r="A460" s="69"/>
    </row>
    <row r="461">
      <c r="A461" s="69"/>
    </row>
    <row r="462">
      <c r="A462" s="69"/>
    </row>
    <row r="463">
      <c r="A463" s="69"/>
    </row>
    <row r="464">
      <c r="A464" s="69"/>
    </row>
    <row r="465">
      <c r="A465" s="69"/>
    </row>
    <row r="466">
      <c r="A466" s="69"/>
    </row>
    <row r="467">
      <c r="A467" s="69"/>
    </row>
    <row r="468">
      <c r="A468" s="69"/>
    </row>
    <row r="469">
      <c r="A469" s="69"/>
    </row>
    <row r="470">
      <c r="A470" s="69"/>
    </row>
    <row r="471">
      <c r="A471" s="69"/>
    </row>
    <row r="472">
      <c r="A472" s="69"/>
    </row>
    <row r="473">
      <c r="A473" s="69"/>
    </row>
    <row r="474">
      <c r="A474" s="69"/>
    </row>
    <row r="475">
      <c r="A475" s="69"/>
    </row>
    <row r="476">
      <c r="A476" s="69"/>
    </row>
    <row r="477">
      <c r="A477" s="69"/>
    </row>
    <row r="478">
      <c r="A478" s="69"/>
    </row>
    <row r="479">
      <c r="A479" s="69"/>
    </row>
    <row r="480">
      <c r="A480" s="69"/>
    </row>
    <row r="481">
      <c r="A481" s="69"/>
    </row>
    <row r="482">
      <c r="A482" s="69"/>
    </row>
    <row r="483">
      <c r="A483" s="69"/>
    </row>
    <row r="484">
      <c r="A484" s="69"/>
    </row>
    <row r="485">
      <c r="A485" s="69"/>
    </row>
    <row r="486">
      <c r="A486" s="69"/>
    </row>
    <row r="487">
      <c r="A487" s="69"/>
    </row>
    <row r="488">
      <c r="A488" s="69"/>
    </row>
    <row r="489">
      <c r="A489" s="69"/>
    </row>
    <row r="490">
      <c r="A490" s="69"/>
    </row>
    <row r="491">
      <c r="A491" s="69"/>
    </row>
    <row r="492">
      <c r="A492" s="69"/>
    </row>
    <row r="493">
      <c r="A493" s="69"/>
    </row>
    <row r="494">
      <c r="A494" s="69"/>
    </row>
    <row r="495">
      <c r="A495" s="69"/>
    </row>
    <row r="496">
      <c r="A496" s="69"/>
    </row>
    <row r="497">
      <c r="A497" s="69"/>
    </row>
    <row r="498">
      <c r="A498" s="69"/>
    </row>
    <row r="499">
      <c r="A499" s="69"/>
    </row>
    <row r="500">
      <c r="A500" s="69"/>
    </row>
    <row r="501">
      <c r="A501" s="69"/>
    </row>
    <row r="502">
      <c r="A502" s="69"/>
    </row>
    <row r="503">
      <c r="A503" s="69"/>
    </row>
    <row r="504">
      <c r="A504" s="69"/>
    </row>
    <row r="505">
      <c r="A505" s="69"/>
    </row>
    <row r="506">
      <c r="A506" s="69"/>
    </row>
    <row r="507">
      <c r="A507" s="69"/>
    </row>
    <row r="508">
      <c r="A508" s="69"/>
    </row>
    <row r="509">
      <c r="A509" s="69"/>
    </row>
    <row r="510">
      <c r="A510" s="69"/>
    </row>
    <row r="511">
      <c r="A511" s="69"/>
    </row>
    <row r="512">
      <c r="A512" s="69"/>
    </row>
    <row r="513">
      <c r="A513" s="69"/>
    </row>
    <row r="514">
      <c r="A514" s="69"/>
    </row>
    <row r="515">
      <c r="A515" s="69"/>
    </row>
    <row r="516">
      <c r="A516" s="69"/>
    </row>
    <row r="517">
      <c r="A517" s="69"/>
    </row>
    <row r="518">
      <c r="A518" s="69"/>
    </row>
    <row r="519">
      <c r="A519" s="69"/>
    </row>
    <row r="520">
      <c r="A520" s="69"/>
    </row>
    <row r="521">
      <c r="A521" s="69"/>
    </row>
    <row r="522">
      <c r="A522" s="69"/>
    </row>
    <row r="523">
      <c r="A523" s="69"/>
    </row>
    <row r="524">
      <c r="A524" s="69"/>
    </row>
    <row r="525">
      <c r="A525" s="69"/>
    </row>
    <row r="526">
      <c r="A526" s="69"/>
    </row>
    <row r="527">
      <c r="A527" s="69"/>
    </row>
    <row r="528">
      <c r="A528" s="69"/>
    </row>
    <row r="529">
      <c r="A529" s="69"/>
    </row>
    <row r="530">
      <c r="A530" s="69"/>
    </row>
    <row r="531">
      <c r="A531" s="69"/>
    </row>
    <row r="532">
      <c r="A532" s="69"/>
    </row>
    <row r="533">
      <c r="A533" s="69"/>
    </row>
    <row r="534">
      <c r="A534" s="69"/>
    </row>
    <row r="535">
      <c r="A535" s="69"/>
    </row>
    <row r="536">
      <c r="A536" s="69"/>
    </row>
    <row r="537">
      <c r="A537" s="69"/>
    </row>
    <row r="538">
      <c r="A538" s="69"/>
    </row>
    <row r="539">
      <c r="A539" s="69"/>
    </row>
    <row r="540">
      <c r="A540" s="69"/>
    </row>
    <row r="541">
      <c r="A541" s="69"/>
    </row>
    <row r="542">
      <c r="A542" s="69"/>
    </row>
    <row r="543">
      <c r="A543" s="69"/>
    </row>
    <row r="544">
      <c r="A544" s="69"/>
    </row>
    <row r="545">
      <c r="A545" s="69"/>
    </row>
    <row r="546">
      <c r="A546" s="69"/>
    </row>
    <row r="547">
      <c r="A547" s="69"/>
    </row>
    <row r="548">
      <c r="A548" s="69"/>
    </row>
    <row r="549">
      <c r="A549" s="69"/>
    </row>
    <row r="550">
      <c r="A550" s="69"/>
    </row>
    <row r="551">
      <c r="A551" s="69"/>
    </row>
    <row r="552">
      <c r="A552" s="69"/>
    </row>
    <row r="553">
      <c r="A553" s="69"/>
    </row>
    <row r="554">
      <c r="A554" s="69"/>
    </row>
    <row r="555">
      <c r="A555" s="69"/>
    </row>
    <row r="556">
      <c r="A556" s="69"/>
    </row>
    <row r="557">
      <c r="A557" s="69"/>
    </row>
    <row r="558">
      <c r="A558" s="69"/>
    </row>
    <row r="559">
      <c r="A559" s="69"/>
    </row>
    <row r="560">
      <c r="A560" s="69"/>
    </row>
    <row r="561">
      <c r="A561" s="69"/>
    </row>
    <row r="562">
      <c r="A562" s="69"/>
    </row>
    <row r="563">
      <c r="A563" s="69"/>
    </row>
    <row r="564">
      <c r="A564" s="69"/>
    </row>
    <row r="565">
      <c r="A565" s="69"/>
    </row>
    <row r="566">
      <c r="A566" s="69"/>
    </row>
    <row r="567">
      <c r="A567" s="69"/>
    </row>
    <row r="568">
      <c r="A568" s="69"/>
    </row>
    <row r="569">
      <c r="A569" s="69"/>
    </row>
    <row r="570">
      <c r="A570" s="69"/>
    </row>
    <row r="571">
      <c r="A571" s="69"/>
    </row>
    <row r="572">
      <c r="A572" s="69"/>
    </row>
    <row r="573">
      <c r="A573" s="69"/>
    </row>
    <row r="574">
      <c r="A574" s="69"/>
    </row>
    <row r="575">
      <c r="A575" s="69"/>
    </row>
    <row r="576">
      <c r="A576" s="69"/>
    </row>
    <row r="577">
      <c r="A577" s="69"/>
    </row>
    <row r="578">
      <c r="A578" s="69"/>
    </row>
    <row r="579">
      <c r="A579" s="69"/>
    </row>
    <row r="580">
      <c r="A580" s="69"/>
    </row>
    <row r="581">
      <c r="A581" s="69"/>
    </row>
    <row r="582">
      <c r="A582" s="69"/>
    </row>
    <row r="583">
      <c r="A583" s="69"/>
    </row>
    <row r="584">
      <c r="A584" s="69"/>
    </row>
    <row r="585">
      <c r="A585" s="69"/>
    </row>
    <row r="586">
      <c r="A586" s="69"/>
    </row>
    <row r="587">
      <c r="A587" s="69"/>
    </row>
    <row r="588">
      <c r="A588" s="69"/>
    </row>
    <row r="589">
      <c r="A589" s="69"/>
    </row>
    <row r="590">
      <c r="A590" s="69"/>
    </row>
    <row r="591">
      <c r="A591" s="69"/>
    </row>
    <row r="592">
      <c r="A592" s="69"/>
    </row>
    <row r="593">
      <c r="A593" s="69"/>
    </row>
    <row r="594">
      <c r="A594" s="69"/>
    </row>
    <row r="595">
      <c r="A595" s="69"/>
    </row>
    <row r="596">
      <c r="A596" s="69"/>
    </row>
    <row r="597">
      <c r="A597" s="69"/>
    </row>
    <row r="598">
      <c r="A598" s="69"/>
    </row>
    <row r="599">
      <c r="A599" s="69"/>
    </row>
    <row r="600">
      <c r="A600" s="69"/>
    </row>
    <row r="601">
      <c r="A601" s="69"/>
    </row>
    <row r="602">
      <c r="A602" s="69"/>
    </row>
    <row r="603">
      <c r="A603" s="69"/>
    </row>
    <row r="604">
      <c r="A604" s="69"/>
    </row>
    <row r="605">
      <c r="A605" s="69"/>
    </row>
    <row r="606">
      <c r="A606" s="69"/>
    </row>
    <row r="607">
      <c r="A607" s="69"/>
    </row>
    <row r="608">
      <c r="A608" s="69"/>
    </row>
    <row r="609">
      <c r="A609" s="69"/>
    </row>
    <row r="610">
      <c r="A610" s="69"/>
    </row>
    <row r="611">
      <c r="A611" s="69"/>
    </row>
    <row r="612">
      <c r="A612" s="69"/>
    </row>
    <row r="613">
      <c r="A613" s="69"/>
    </row>
    <row r="614">
      <c r="A614" s="69"/>
    </row>
    <row r="615">
      <c r="A615" s="69"/>
    </row>
    <row r="616">
      <c r="A616" s="69"/>
    </row>
    <row r="617">
      <c r="A617" s="69"/>
    </row>
    <row r="618">
      <c r="A618" s="69"/>
    </row>
    <row r="619">
      <c r="A619" s="69"/>
    </row>
    <row r="620">
      <c r="A620" s="69"/>
    </row>
    <row r="621">
      <c r="A621" s="69"/>
    </row>
    <row r="622">
      <c r="A622" s="69"/>
    </row>
    <row r="623">
      <c r="A623" s="69"/>
    </row>
    <row r="624">
      <c r="A624" s="69"/>
    </row>
    <row r="625">
      <c r="A625" s="69"/>
    </row>
    <row r="626">
      <c r="A626" s="69"/>
    </row>
    <row r="627">
      <c r="A627" s="69"/>
    </row>
    <row r="628">
      <c r="A628" s="69"/>
    </row>
    <row r="629">
      <c r="A629" s="69"/>
    </row>
    <row r="630">
      <c r="A630" s="69"/>
    </row>
    <row r="631">
      <c r="A631" s="69"/>
    </row>
    <row r="632">
      <c r="A632" s="69"/>
    </row>
    <row r="633">
      <c r="A633" s="69"/>
    </row>
    <row r="634">
      <c r="A634" s="69"/>
    </row>
    <row r="635">
      <c r="A635" s="69"/>
    </row>
    <row r="636">
      <c r="A636" s="69"/>
    </row>
    <row r="637">
      <c r="A637" s="69"/>
    </row>
    <row r="638">
      <c r="A638" s="69"/>
    </row>
    <row r="639">
      <c r="A639" s="69"/>
    </row>
    <row r="640">
      <c r="A640" s="69"/>
    </row>
    <row r="641">
      <c r="A641" s="69"/>
    </row>
    <row r="642">
      <c r="A642" s="69"/>
    </row>
    <row r="643">
      <c r="A643" s="69"/>
    </row>
    <row r="644">
      <c r="A644" s="69"/>
    </row>
    <row r="645">
      <c r="A645" s="69"/>
    </row>
    <row r="646">
      <c r="A646" s="69"/>
    </row>
    <row r="647">
      <c r="A647" s="69"/>
    </row>
    <row r="648">
      <c r="A648" s="69"/>
    </row>
    <row r="649">
      <c r="A649" s="69"/>
    </row>
    <row r="650">
      <c r="A650" s="69"/>
    </row>
    <row r="651">
      <c r="A651" s="69"/>
    </row>
    <row r="652">
      <c r="A652" s="69"/>
    </row>
    <row r="653">
      <c r="A653" s="69"/>
    </row>
    <row r="654">
      <c r="A654" s="69"/>
    </row>
    <row r="655">
      <c r="A655" s="69"/>
    </row>
    <row r="656">
      <c r="A656" s="69"/>
    </row>
    <row r="657">
      <c r="A657" s="69"/>
    </row>
    <row r="658">
      <c r="A658" s="69"/>
    </row>
    <row r="659">
      <c r="A659" s="69"/>
    </row>
    <row r="660">
      <c r="A660" s="69"/>
    </row>
    <row r="661">
      <c r="A661" s="69"/>
    </row>
    <row r="662">
      <c r="A662" s="69"/>
    </row>
    <row r="663">
      <c r="A663" s="69"/>
    </row>
    <row r="664">
      <c r="A664" s="69"/>
    </row>
    <row r="665">
      <c r="A665" s="69"/>
    </row>
    <row r="666">
      <c r="A666" s="69"/>
    </row>
    <row r="667">
      <c r="A667" s="69"/>
    </row>
    <row r="668">
      <c r="A668" s="69"/>
    </row>
    <row r="669">
      <c r="A669" s="69"/>
    </row>
    <row r="670">
      <c r="A670" s="69"/>
    </row>
    <row r="671">
      <c r="A671" s="69"/>
    </row>
    <row r="672">
      <c r="A672" s="69"/>
    </row>
    <row r="673">
      <c r="A673" s="69"/>
    </row>
    <row r="674">
      <c r="A674" s="69"/>
    </row>
    <row r="675">
      <c r="A675" s="69"/>
    </row>
    <row r="676">
      <c r="A676" s="69"/>
    </row>
    <row r="677">
      <c r="A677" s="69"/>
    </row>
    <row r="678">
      <c r="A678" s="69"/>
    </row>
    <row r="679">
      <c r="A679" s="69"/>
    </row>
    <row r="680">
      <c r="A680" s="69"/>
    </row>
    <row r="681">
      <c r="A681" s="69"/>
    </row>
    <row r="682">
      <c r="A682" s="69"/>
    </row>
    <row r="683">
      <c r="A683" s="69"/>
    </row>
    <row r="684">
      <c r="A684" s="69"/>
    </row>
    <row r="685">
      <c r="A685" s="69"/>
    </row>
    <row r="686">
      <c r="A686" s="69"/>
    </row>
    <row r="687">
      <c r="A687" s="69"/>
    </row>
    <row r="688">
      <c r="A688" s="69"/>
    </row>
    <row r="689">
      <c r="A689" s="69"/>
    </row>
    <row r="690">
      <c r="A690" s="69"/>
    </row>
    <row r="691">
      <c r="A691" s="69"/>
    </row>
    <row r="692">
      <c r="A692" s="69"/>
    </row>
    <row r="693">
      <c r="A693" s="69"/>
    </row>
    <row r="694">
      <c r="A694" s="69"/>
    </row>
    <row r="695">
      <c r="A695" s="69"/>
    </row>
    <row r="696">
      <c r="A696" s="69"/>
    </row>
    <row r="697">
      <c r="A697" s="69"/>
    </row>
    <row r="698">
      <c r="A698" s="69"/>
    </row>
    <row r="699">
      <c r="A699" s="69"/>
    </row>
    <row r="700">
      <c r="A700" s="69"/>
    </row>
    <row r="701">
      <c r="A701" s="69"/>
    </row>
    <row r="702">
      <c r="A702" s="69"/>
    </row>
    <row r="703">
      <c r="A703" s="69"/>
    </row>
    <row r="704">
      <c r="A704" s="69"/>
    </row>
    <row r="705">
      <c r="A705" s="69"/>
    </row>
    <row r="706">
      <c r="A706" s="69"/>
    </row>
    <row r="707">
      <c r="A707" s="69"/>
    </row>
    <row r="708">
      <c r="A708" s="69"/>
    </row>
    <row r="709">
      <c r="A709" s="69"/>
    </row>
    <row r="710">
      <c r="A710" s="69"/>
    </row>
    <row r="711">
      <c r="A711" s="69"/>
    </row>
    <row r="712">
      <c r="A712" s="69"/>
    </row>
    <row r="713">
      <c r="A713" s="69"/>
    </row>
    <row r="714">
      <c r="A714" s="69"/>
    </row>
    <row r="715">
      <c r="A715" s="69"/>
    </row>
    <row r="716">
      <c r="A716" s="69"/>
    </row>
    <row r="717">
      <c r="A717" s="69"/>
    </row>
    <row r="718">
      <c r="A718" s="69"/>
    </row>
    <row r="719">
      <c r="A719" s="69"/>
    </row>
    <row r="720">
      <c r="A720" s="69"/>
    </row>
    <row r="721">
      <c r="A721" s="69"/>
    </row>
    <row r="722">
      <c r="A722" s="69"/>
    </row>
    <row r="723">
      <c r="A723" s="69"/>
    </row>
    <row r="724">
      <c r="A724" s="69"/>
    </row>
    <row r="725">
      <c r="A725" s="69"/>
    </row>
    <row r="726">
      <c r="A726" s="69"/>
    </row>
    <row r="727">
      <c r="A727" s="69"/>
    </row>
    <row r="728">
      <c r="A728" s="69"/>
    </row>
    <row r="729">
      <c r="A729" s="69"/>
    </row>
    <row r="730">
      <c r="A730" s="69"/>
    </row>
    <row r="731">
      <c r="A731" s="69"/>
    </row>
    <row r="732">
      <c r="A732" s="69"/>
    </row>
    <row r="733">
      <c r="A733" s="69"/>
    </row>
    <row r="734">
      <c r="A734" s="69"/>
    </row>
    <row r="735">
      <c r="A735" s="69"/>
    </row>
    <row r="736">
      <c r="A736" s="69"/>
    </row>
    <row r="737">
      <c r="A737" s="69"/>
    </row>
    <row r="738">
      <c r="A738" s="69"/>
    </row>
    <row r="739">
      <c r="A739" s="69"/>
    </row>
    <row r="740">
      <c r="A740" s="69"/>
    </row>
    <row r="741">
      <c r="A741" s="69"/>
    </row>
    <row r="742">
      <c r="A742" s="69"/>
    </row>
    <row r="743">
      <c r="A743" s="69"/>
    </row>
    <row r="744">
      <c r="A744" s="69"/>
    </row>
    <row r="745">
      <c r="A745" s="69"/>
    </row>
    <row r="746">
      <c r="A746" s="69"/>
    </row>
    <row r="747">
      <c r="A747" s="69"/>
    </row>
    <row r="748">
      <c r="A748" s="69"/>
    </row>
    <row r="749">
      <c r="A749" s="69"/>
    </row>
    <row r="750">
      <c r="A750" s="69"/>
    </row>
    <row r="751">
      <c r="A751" s="69"/>
    </row>
    <row r="752">
      <c r="A752" s="69"/>
    </row>
    <row r="753">
      <c r="A753" s="69"/>
    </row>
    <row r="754">
      <c r="A754" s="69"/>
    </row>
    <row r="755">
      <c r="A755" s="69"/>
    </row>
    <row r="756">
      <c r="A756" s="69"/>
    </row>
    <row r="757">
      <c r="A757" s="69"/>
    </row>
    <row r="758">
      <c r="A758" s="69"/>
    </row>
    <row r="759">
      <c r="A759" s="69"/>
    </row>
    <row r="760">
      <c r="A760" s="69"/>
    </row>
    <row r="761">
      <c r="A761" s="69"/>
    </row>
    <row r="762">
      <c r="A762" s="69"/>
    </row>
    <row r="763">
      <c r="A763" s="69"/>
    </row>
    <row r="764">
      <c r="A764" s="69"/>
    </row>
    <row r="765">
      <c r="A765" s="69"/>
    </row>
    <row r="766">
      <c r="A766" s="69"/>
    </row>
    <row r="767">
      <c r="A767" s="69"/>
    </row>
    <row r="768">
      <c r="A768" s="69"/>
    </row>
    <row r="769">
      <c r="A769" s="69"/>
    </row>
    <row r="770">
      <c r="A770" s="69"/>
    </row>
    <row r="771">
      <c r="A771" s="69"/>
    </row>
    <row r="772">
      <c r="A772" s="69"/>
    </row>
    <row r="773">
      <c r="A773" s="69"/>
    </row>
    <row r="774">
      <c r="A774" s="69"/>
    </row>
    <row r="775">
      <c r="A775" s="69"/>
    </row>
    <row r="776">
      <c r="A776" s="69"/>
    </row>
    <row r="777">
      <c r="A777" s="69"/>
    </row>
    <row r="778">
      <c r="A778" s="69"/>
    </row>
    <row r="779">
      <c r="A779" s="69"/>
    </row>
    <row r="780">
      <c r="A780" s="69"/>
    </row>
    <row r="781">
      <c r="A781" s="69"/>
    </row>
    <row r="782">
      <c r="A782" s="69"/>
    </row>
    <row r="783">
      <c r="A783" s="69"/>
    </row>
    <row r="784">
      <c r="A784" s="69"/>
    </row>
    <row r="785">
      <c r="A785" s="69"/>
    </row>
    <row r="786">
      <c r="A786" s="69"/>
    </row>
    <row r="787">
      <c r="A787" s="69"/>
    </row>
    <row r="788">
      <c r="A788" s="69"/>
    </row>
    <row r="789">
      <c r="A789" s="69"/>
    </row>
    <row r="790">
      <c r="A790" s="69"/>
    </row>
    <row r="791">
      <c r="A791" s="69"/>
    </row>
    <row r="792">
      <c r="A792" s="69"/>
    </row>
    <row r="793">
      <c r="A793" s="69"/>
    </row>
    <row r="794">
      <c r="A794" s="69"/>
    </row>
    <row r="795">
      <c r="A795" s="69"/>
    </row>
    <row r="796">
      <c r="A796" s="69"/>
    </row>
    <row r="797">
      <c r="A797" s="69"/>
    </row>
    <row r="798">
      <c r="A798" s="69"/>
    </row>
    <row r="799">
      <c r="A799" s="69"/>
    </row>
    <row r="800">
      <c r="A800" s="69"/>
    </row>
    <row r="801">
      <c r="A801" s="69"/>
    </row>
    <row r="802">
      <c r="A802" s="69"/>
    </row>
    <row r="803">
      <c r="A803" s="69"/>
    </row>
    <row r="804">
      <c r="A804" s="69"/>
    </row>
    <row r="805">
      <c r="A805" s="69"/>
    </row>
    <row r="806">
      <c r="A806" s="69"/>
    </row>
    <row r="807">
      <c r="A807" s="69"/>
    </row>
    <row r="808">
      <c r="A808" s="69"/>
    </row>
    <row r="809">
      <c r="A809" s="69"/>
    </row>
    <row r="810">
      <c r="A810" s="69"/>
    </row>
    <row r="811">
      <c r="A811" s="69"/>
    </row>
    <row r="812">
      <c r="A812" s="69"/>
    </row>
    <row r="813">
      <c r="A813" s="69"/>
    </row>
    <row r="814">
      <c r="A814" s="69"/>
    </row>
    <row r="815">
      <c r="A815" s="69"/>
    </row>
    <row r="816">
      <c r="A816" s="69"/>
    </row>
    <row r="817">
      <c r="A817" s="69"/>
    </row>
    <row r="818">
      <c r="A818" s="69"/>
    </row>
    <row r="819">
      <c r="A819" s="69"/>
    </row>
    <row r="820">
      <c r="A820" s="69"/>
    </row>
    <row r="821">
      <c r="A821" s="69"/>
    </row>
    <row r="822">
      <c r="A822" s="69"/>
    </row>
    <row r="823">
      <c r="A823" s="69"/>
    </row>
    <row r="824">
      <c r="A824" s="69"/>
    </row>
    <row r="825">
      <c r="A825" s="69"/>
    </row>
    <row r="826">
      <c r="A826" s="69"/>
    </row>
    <row r="827">
      <c r="A827" s="69"/>
    </row>
    <row r="828">
      <c r="A828" s="69"/>
    </row>
    <row r="829">
      <c r="A829" s="69"/>
    </row>
    <row r="830">
      <c r="A830" s="69"/>
    </row>
    <row r="831">
      <c r="A831" s="69"/>
    </row>
    <row r="832">
      <c r="A832" s="69"/>
    </row>
    <row r="833">
      <c r="A833" s="69"/>
    </row>
    <row r="834">
      <c r="A834" s="69"/>
    </row>
    <row r="835">
      <c r="A835" s="69"/>
    </row>
    <row r="836">
      <c r="A836" s="69"/>
    </row>
    <row r="837">
      <c r="A837" s="69"/>
    </row>
    <row r="838">
      <c r="A838" s="69"/>
    </row>
    <row r="839">
      <c r="A839" s="69"/>
    </row>
    <row r="840">
      <c r="A840" s="69"/>
    </row>
    <row r="841">
      <c r="A841" s="69"/>
    </row>
    <row r="842">
      <c r="A842" s="69"/>
    </row>
    <row r="843">
      <c r="A843" s="69"/>
    </row>
    <row r="844">
      <c r="A844" s="69"/>
    </row>
    <row r="845">
      <c r="A845" s="69"/>
    </row>
    <row r="846">
      <c r="A846" s="69"/>
    </row>
    <row r="847">
      <c r="A847" s="69"/>
    </row>
    <row r="848">
      <c r="A848" s="69"/>
    </row>
    <row r="849">
      <c r="A849" s="69"/>
    </row>
    <row r="850">
      <c r="A850" s="69"/>
    </row>
    <row r="851">
      <c r="A851" s="69"/>
    </row>
    <row r="852">
      <c r="A852" s="69"/>
    </row>
    <row r="853">
      <c r="A853" s="69"/>
    </row>
    <row r="854">
      <c r="A854" s="69"/>
    </row>
    <row r="855">
      <c r="A855" s="69"/>
    </row>
    <row r="856">
      <c r="A856" s="69"/>
    </row>
    <row r="857">
      <c r="A857" s="69"/>
    </row>
    <row r="858">
      <c r="A858" s="69"/>
    </row>
    <row r="859">
      <c r="A859" s="69"/>
    </row>
    <row r="860">
      <c r="A860" s="69"/>
    </row>
    <row r="861">
      <c r="A861" s="69"/>
    </row>
    <row r="862">
      <c r="A862" s="69"/>
    </row>
    <row r="863">
      <c r="A863" s="69"/>
    </row>
    <row r="864">
      <c r="A864" s="69"/>
    </row>
    <row r="865">
      <c r="A865" s="69"/>
    </row>
    <row r="866">
      <c r="A866" s="69"/>
    </row>
    <row r="867">
      <c r="A867" s="69"/>
    </row>
    <row r="868">
      <c r="A868" s="69"/>
    </row>
    <row r="869">
      <c r="A869" s="69"/>
    </row>
    <row r="870">
      <c r="A870" s="69"/>
    </row>
    <row r="871">
      <c r="A871" s="69"/>
    </row>
    <row r="872">
      <c r="A872" s="69"/>
    </row>
    <row r="873">
      <c r="A873" s="69"/>
    </row>
    <row r="874">
      <c r="A874" s="69"/>
    </row>
    <row r="875">
      <c r="A875" s="69"/>
    </row>
    <row r="876">
      <c r="A876" s="69"/>
    </row>
    <row r="877">
      <c r="A877" s="69"/>
    </row>
    <row r="878">
      <c r="A878" s="69"/>
    </row>
    <row r="879">
      <c r="A879" s="69"/>
    </row>
    <row r="880">
      <c r="A880" s="69"/>
    </row>
    <row r="881">
      <c r="A881" s="69"/>
    </row>
    <row r="882">
      <c r="A882" s="69"/>
    </row>
    <row r="883">
      <c r="A883" s="69"/>
    </row>
    <row r="884">
      <c r="A884" s="69"/>
    </row>
    <row r="885">
      <c r="A885" s="69"/>
    </row>
    <row r="886">
      <c r="A886" s="69"/>
    </row>
    <row r="887">
      <c r="A887" s="69"/>
    </row>
    <row r="888">
      <c r="A888" s="69"/>
    </row>
    <row r="889">
      <c r="A889" s="69"/>
    </row>
    <row r="890">
      <c r="A890" s="69"/>
    </row>
    <row r="891">
      <c r="A891" s="69"/>
    </row>
    <row r="892">
      <c r="A892" s="69"/>
    </row>
    <row r="893">
      <c r="A893" s="69"/>
    </row>
    <row r="894">
      <c r="A894" s="69"/>
    </row>
    <row r="895">
      <c r="A895" s="69"/>
    </row>
    <row r="896">
      <c r="A896" s="69"/>
    </row>
    <row r="897">
      <c r="A897" s="69"/>
    </row>
    <row r="898">
      <c r="A898" s="69"/>
    </row>
    <row r="899">
      <c r="A899" s="69"/>
    </row>
    <row r="900">
      <c r="A900" s="69"/>
    </row>
    <row r="901">
      <c r="A901" s="69"/>
    </row>
    <row r="902">
      <c r="A902" s="69"/>
    </row>
    <row r="903">
      <c r="A903" s="69"/>
    </row>
    <row r="904">
      <c r="A904" s="69"/>
    </row>
    <row r="905">
      <c r="A905" s="69"/>
    </row>
    <row r="906">
      <c r="A906" s="69"/>
    </row>
    <row r="907">
      <c r="A907" s="69"/>
    </row>
    <row r="908">
      <c r="A908" s="69"/>
    </row>
    <row r="909">
      <c r="A909" s="69"/>
    </row>
    <row r="910">
      <c r="A910" s="69"/>
    </row>
    <row r="911">
      <c r="A911" s="69"/>
    </row>
    <row r="912">
      <c r="A912" s="69"/>
    </row>
    <row r="913">
      <c r="A913" s="69"/>
    </row>
    <row r="914">
      <c r="A914" s="69"/>
    </row>
    <row r="915">
      <c r="A915" s="69"/>
    </row>
    <row r="916">
      <c r="A916" s="69"/>
    </row>
    <row r="917">
      <c r="A917" s="69"/>
    </row>
    <row r="918">
      <c r="A918" s="69"/>
    </row>
    <row r="919">
      <c r="A919" s="69"/>
    </row>
    <row r="920">
      <c r="A920" s="69"/>
    </row>
    <row r="921">
      <c r="A921" s="69"/>
    </row>
    <row r="922">
      <c r="A922" s="69"/>
    </row>
    <row r="923">
      <c r="A923" s="69"/>
    </row>
    <row r="924">
      <c r="A924" s="69"/>
    </row>
    <row r="925">
      <c r="A925" s="69"/>
    </row>
    <row r="926">
      <c r="A926" s="69"/>
    </row>
    <row r="927">
      <c r="A927" s="69"/>
    </row>
    <row r="928">
      <c r="A928" s="69"/>
    </row>
    <row r="929">
      <c r="A929" s="69"/>
    </row>
    <row r="930">
      <c r="A930" s="69"/>
    </row>
    <row r="931">
      <c r="A931" s="69"/>
    </row>
    <row r="932">
      <c r="A932" s="69"/>
    </row>
    <row r="933">
      <c r="A933" s="69"/>
    </row>
    <row r="934">
      <c r="A934" s="69"/>
    </row>
    <row r="935">
      <c r="A935" s="69"/>
    </row>
    <row r="936">
      <c r="A936" s="69"/>
    </row>
    <row r="937">
      <c r="A937" s="69"/>
    </row>
    <row r="938">
      <c r="A938" s="69"/>
    </row>
    <row r="939">
      <c r="A939" s="69"/>
    </row>
    <row r="940">
      <c r="A940" s="69"/>
    </row>
    <row r="941">
      <c r="A941" s="69"/>
    </row>
    <row r="942">
      <c r="A942" s="69"/>
    </row>
    <row r="943">
      <c r="A943" s="69"/>
    </row>
    <row r="944">
      <c r="A944" s="69"/>
    </row>
    <row r="945">
      <c r="A945" s="69"/>
    </row>
    <row r="946">
      <c r="A946" s="69"/>
    </row>
    <row r="947">
      <c r="A947" s="69"/>
    </row>
    <row r="948">
      <c r="A948" s="69"/>
    </row>
    <row r="949">
      <c r="A949" s="69"/>
    </row>
    <row r="950">
      <c r="A950" s="69"/>
    </row>
    <row r="951">
      <c r="A951" s="69"/>
    </row>
    <row r="952">
      <c r="A952" s="69"/>
    </row>
    <row r="953">
      <c r="A953" s="69"/>
    </row>
    <row r="954">
      <c r="A954" s="69"/>
    </row>
    <row r="955">
      <c r="A955" s="69"/>
    </row>
    <row r="956">
      <c r="A956" s="69"/>
    </row>
    <row r="957">
      <c r="A957" s="69"/>
    </row>
    <row r="958">
      <c r="A958" s="69"/>
    </row>
    <row r="959">
      <c r="A959" s="69"/>
    </row>
    <row r="960">
      <c r="A960" s="69"/>
    </row>
    <row r="961">
      <c r="A961" s="69"/>
    </row>
    <row r="962">
      <c r="A962" s="69"/>
    </row>
    <row r="963">
      <c r="A963" s="69"/>
    </row>
    <row r="964">
      <c r="A964" s="69"/>
    </row>
    <row r="965">
      <c r="A965" s="69"/>
    </row>
    <row r="966">
      <c r="A966" s="69"/>
    </row>
    <row r="967">
      <c r="A967" s="69"/>
    </row>
    <row r="968">
      <c r="A968" s="69"/>
    </row>
    <row r="969">
      <c r="A969" s="69"/>
    </row>
    <row r="970">
      <c r="A970" s="69"/>
    </row>
    <row r="971">
      <c r="A971" s="69"/>
    </row>
    <row r="972">
      <c r="A972" s="69"/>
    </row>
  </sheetData>
  <mergeCells count="24">
    <mergeCell ref="A3:A14"/>
    <mergeCell ref="A16:A23"/>
    <mergeCell ref="D18:F18"/>
    <mergeCell ref="D19:F19"/>
    <mergeCell ref="D20:F20"/>
    <mergeCell ref="D21:F21"/>
    <mergeCell ref="A25:A35"/>
    <mergeCell ref="A37:A42"/>
    <mergeCell ref="D38:G38"/>
    <mergeCell ref="A44:A49"/>
    <mergeCell ref="A51:A55"/>
    <mergeCell ref="A57:A58"/>
    <mergeCell ref="A60:A63"/>
    <mergeCell ref="A65:A76"/>
    <mergeCell ref="A131:A136"/>
    <mergeCell ref="A138:A139"/>
    <mergeCell ref="A141:A142"/>
    <mergeCell ref="A78:A84"/>
    <mergeCell ref="A86:A87"/>
    <mergeCell ref="A91:A104"/>
    <mergeCell ref="A106:A109"/>
    <mergeCell ref="A113:A116"/>
    <mergeCell ref="A118:A121"/>
    <mergeCell ref="A123:A129"/>
  </mergeCells>
  <hyperlinks>
    <hyperlink r:id="rId1" ref="B9"/>
    <hyperlink r:id="rId2" ref="B16"/>
    <hyperlink r:id="rId3" ref="B19"/>
    <hyperlink r:id="rId4" ref="B21"/>
    <hyperlink r:id="rId5" ref="B23"/>
    <hyperlink r:id="rId6" ref="B26"/>
    <hyperlink r:id="rId7" ref="B28"/>
    <hyperlink r:id="rId8" ref="B37"/>
    <hyperlink r:id="rId9" location="heading=h.punuwcbgkjr7" ref="D38"/>
    <hyperlink r:id="rId10" ref="B39"/>
    <hyperlink r:id="rId11" ref="B42"/>
    <hyperlink r:id="rId12" ref="A60"/>
    <hyperlink r:id="rId13" ref="B61"/>
    <hyperlink r:id="rId14" ref="B63"/>
    <hyperlink r:id="rId15" ref="A65"/>
    <hyperlink r:id="rId16" ref="B73"/>
    <hyperlink r:id="rId17" ref="A78"/>
    <hyperlink r:id="rId18" ref="A89"/>
    <hyperlink r:id="rId19" ref="A91"/>
    <hyperlink r:id="rId20" ref="B91"/>
    <hyperlink r:id="rId21" ref="B94"/>
    <hyperlink r:id="rId22" ref="B96"/>
    <hyperlink r:id="rId23" ref="B98"/>
    <hyperlink r:id="rId24" ref="B101"/>
    <hyperlink r:id="rId25" ref="B103"/>
    <hyperlink r:id="rId26" ref="A106"/>
    <hyperlink r:id="rId27" ref="B106"/>
    <hyperlink r:id="rId28" ref="B107"/>
    <hyperlink r:id="rId29" ref="B116"/>
    <hyperlink r:id="rId30" ref="B119"/>
    <hyperlink r:id="rId31" ref="B120"/>
    <hyperlink r:id="rId32" ref="B124"/>
    <hyperlink r:id="rId33" ref="B135"/>
    <hyperlink r:id="rId34" ref="B141"/>
    <hyperlink r:id="rId35" ref="B142"/>
  </hyperlinks>
  <drawing r:id="rId36"/>
</worksheet>
</file>